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8A6E3DAF-F643-4690-812B-A7965599B9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Assignments!$B$4:$P$73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6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G8" i="2"/>
  <c r="N2" i="1" s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P11" i="2"/>
  <c r="F8" i="2" l="1"/>
  <c r="N16" i="2" l="1"/>
  <c r="N17" i="2"/>
  <c r="N18" i="2"/>
  <c r="N11" i="2"/>
  <c r="N13" i="2"/>
  <c r="N21" i="2"/>
  <c r="N14" i="2"/>
  <c r="N22" i="2"/>
  <c r="N12" i="2"/>
  <c r="N20" i="2"/>
  <c r="P74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12" i="2" l="1"/>
  <c r="P13" i="2"/>
  <c r="P14" i="2"/>
  <c r="P16" i="2"/>
  <c r="P17" i="2"/>
  <c r="P18" i="2"/>
  <c r="P20" i="2"/>
  <c r="P21" i="2"/>
  <c r="P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E8" i="2"/>
  <c r="D8" i="2"/>
  <c r="C8" i="2"/>
  <c r="C76" i="1"/>
  <c r="I8" i="2" s="1"/>
  <c r="H1" i="2" s="1"/>
  <c r="D76" i="1"/>
  <c r="E76" i="1"/>
  <c r="F76" i="1"/>
  <c r="G76" i="1"/>
  <c r="H76" i="1"/>
  <c r="I76" i="1"/>
  <c r="J76" i="1"/>
  <c r="K76" i="1"/>
  <c r="M76" i="1"/>
  <c r="N76" i="1"/>
  <c r="O76" i="1"/>
  <c r="G9" i="2" l="1"/>
  <c r="O2" i="1" s="1"/>
  <c r="H22" i="2"/>
  <c r="H16" i="2"/>
  <c r="H10" i="2"/>
  <c r="H18" i="2"/>
  <c r="H14" i="2"/>
  <c r="H20" i="2"/>
  <c r="H12" i="2"/>
  <c r="H17" i="2"/>
  <c r="H15" i="2"/>
  <c r="H13" i="2"/>
  <c r="H11" i="2"/>
  <c r="H19" i="2"/>
  <c r="H21" i="2"/>
  <c r="H8" i="2"/>
  <c r="J21" i="2"/>
  <c r="M18" i="2"/>
  <c r="M16" i="2"/>
  <c r="M17" i="2"/>
  <c r="M14" i="2"/>
  <c r="L14" i="2"/>
  <c r="K20" i="2"/>
  <c r="K12" i="2"/>
  <c r="K21" i="2"/>
  <c r="M20" i="2"/>
  <c r="J18" i="2"/>
  <c r="M11" i="2"/>
  <c r="M12" i="2"/>
  <c r="J22" i="2"/>
  <c r="J14" i="2"/>
  <c r="L12" i="2"/>
  <c r="M21" i="2"/>
  <c r="L18" i="2"/>
  <c r="M13" i="2"/>
  <c r="J12" i="2"/>
  <c r="J20" i="2"/>
  <c r="L21" i="2"/>
  <c r="L13" i="2"/>
  <c r="K11" i="2"/>
  <c r="K16" i="2"/>
  <c r="K22" i="2"/>
  <c r="L17" i="2"/>
  <c r="J16" i="2"/>
  <c r="L22" i="2"/>
  <c r="L20" i="2"/>
  <c r="K17" i="2"/>
  <c r="L16" i="2"/>
  <c r="M22" i="2"/>
  <c r="J11" i="2"/>
  <c r="J17" i="2"/>
  <c r="K18" i="2"/>
  <c r="K13" i="2"/>
  <c r="J13" i="2"/>
  <c r="K14" i="2"/>
  <c r="L11" i="2"/>
  <c r="L76" i="1"/>
  <c r="P76" i="1"/>
  <c r="N9" i="2" l="1"/>
  <c r="O11" i="2"/>
  <c r="O12" i="2"/>
  <c r="O22" i="2"/>
  <c r="O17" i="2"/>
  <c r="O14" i="2"/>
  <c r="O13" i="2"/>
  <c r="O16" i="2"/>
  <c r="O21" i="2"/>
  <c r="O18" i="2"/>
  <c r="O20" i="2"/>
  <c r="L7" i="2" l="1"/>
  <c r="M7" i="2"/>
  <c r="H2" i="1" l="1"/>
  <c r="K2" i="1"/>
  <c r="E9" i="2" l="1"/>
  <c r="F9" i="2"/>
  <c r="K7" i="2"/>
  <c r="J7" i="2"/>
  <c r="M9" i="2" l="1"/>
  <c r="L2" i="1"/>
  <c r="L9" i="2"/>
  <c r="I2" i="1"/>
  <c r="B2" i="1" l="1"/>
  <c r="E2" i="1"/>
  <c r="C9" i="2" l="1"/>
  <c r="D9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<sst xmlns="http://schemas.openxmlformats.org/spreadsheetml/2006/main" count="75" uniqueCount="57">
  <si>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</si>
  <si>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</si>
  <si>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</si>
  <si>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</si>
  <si>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</si>
  <si>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</si>
  <si>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</si>
  <si>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</si>
  <si>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</si>
  <si>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</si>
  <si>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</si>
  <si>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</si>
  <si>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</si>
  <si>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</si>
  <si>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</si>
  <si>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</si>
  <si>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</si>
  <si>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</si>
  <si>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</si>
  <si>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</si>
  <si>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</si>
  <si>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</si>
  <si>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</si>
  <si>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</si>
  <si>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</si>
  <si>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</si>
  <si>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</si>
  <si>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</si>
  <si>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</si>
  <si>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</si>
  <si>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</si>
  <si>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</si>
  <si>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</si>
  <si>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</si>
  <si>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</si>
  <si>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</si>
  <si>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</si>
  <si>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</si>
  <si>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</si>
  <si>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</si>
  <si>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</si>
  <si>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</si>
  <si>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</si>
  <si>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District</t>
  </si>
  <si>
    <t>White</t>
  </si>
  <si>
    <t>Black</t>
  </si>
  <si>
    <t>Asian</t>
  </si>
  <si>
    <t>1) Use it as a reference to identify data for population units and add the figures up by hand.</t>
  </si>
  <si>
    <t>D5:</t>
  </si>
  <si>
    <t>Quick Reference: Total Population &amp; Deviation from Ideal by District</t>
  </si>
  <si>
    <t>Enter your name here</t>
  </si>
  <si>
    <t>2020 Census</t>
  </si>
  <si>
    <t>(1-5)</t>
  </si>
  <si>
    <t>Population</t>
  </si>
  <si>
    <t>Citizen
Voting Age Population</t>
  </si>
  <si>
    <t>When complete, please email this file to redistricting@29palms.org.</t>
  </si>
  <si>
    <t>City of Twentynine Palms 2021 Public Participation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</si>
</sst>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C15" sqref="C15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3</v>
      </c>
    </row>
    <row r="3" spans="1:8" x14ac:dyDescent="0.25">
      <c r="A3" s="2" t="s">
        <v>4</v>
      </c>
    </row>
    <row r="5" spans="1:8" x14ac:dyDescent="0.25">
      <c r="A5" s="2" t="s">
        <v>47</v>
      </c>
    </row>
    <row r="6" spans="1:8" x14ac:dyDescent="0.25">
      <c r="A6" s="2" t="s">
        <v>5</v>
      </c>
    </row>
    <row r="7" spans="1:8" x14ac:dyDescent="0.25">
      <c r="A7" s="2" t="s">
        <v>40</v>
      </c>
    </row>
    <row r="8" spans="1:8" x14ac:dyDescent="0.25">
      <c r="B8" s="2" t="s">
        <v>39</v>
      </c>
    </row>
    <row r="9" spans="1:8" x14ac:dyDescent="0.25">
      <c r="B9" s="2" t="s">
        <v>6</v>
      </c>
    </row>
    <row r="11" spans="1:8" x14ac:dyDescent="0.25">
      <c r="A11" s="1" t="s">
        <v>7</v>
      </c>
      <c r="B11" s="2" t="s">
        <v>8</v>
      </c>
    </row>
    <row r="12" spans="1:8" x14ac:dyDescent="0.25">
      <c r="B12" s="2" t="s">
        <v>9</v>
      </c>
      <c r="G12" s="3" t="s">
        <v>10</v>
      </c>
      <c r="H12" s="2" t="s">
        <v>11</v>
      </c>
    </row>
    <row r="14" spans="1:8" x14ac:dyDescent="0.25">
      <c r="A14" s="1" t="s">
        <v>12</v>
      </c>
    </row>
    <row r="15" spans="1:8" x14ac:dyDescent="0.25">
      <c r="B15" s="2" t="s">
        <v>55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6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3" width="8.7109375" style="36" bestFit="1" customWidth="1"/>
    <col min="4" max="4" width="7.85546875" style="36" bestFit="1" customWidth="1"/>
    <col min="5" max="5" width="6.5703125" style="36" bestFit="1" customWidth="1"/>
    <col min="6" max="6" width="7.140625" style="36" bestFit="1" customWidth="1"/>
    <col min="7" max="7" width="6.5703125" style="36" customWidth="1"/>
    <col min="8" max="8" width="6.28515625" style="42" customWidth="1"/>
    <col min="9" max="9" width="7.140625" style="36" bestFit="1" customWidth="1"/>
    <col min="10" max="11" width="6.28515625" style="36" customWidth="1"/>
    <col min="12" max="12" width="7.140625" style="36" bestFit="1" customWidth="1"/>
    <col min="13" max="14" width="6.28515625" style="36" customWidth="1"/>
    <col min="15" max="15" width="7.140625" style="36" bestFit="1" customWidth="1"/>
    <col min="16" max="16" width="6.28515625" style="36" customWidth="1"/>
    <col min="17" max="17" width="6.85546875" style="5"/>
    <col min="18" max="18" width="6.7109375" style="5" customWidth="1"/>
    <col min="19" max="20" width="6.85546875" style="5" customWidth="1"/>
    <col min="21" max="21" width="6.7109375" style="5" customWidth="1"/>
    <col min="22" max="23" width="6.5703125" style="5" customWidth="1"/>
    <col min="24" max="24" width="3.5703125" style="5" customWidth="1"/>
    <col min="25" max="26" width="6.5703125" style="5" customWidth="1"/>
    <col min="27" max="27" width="3.5703125" style="5" customWidth="1"/>
    <col min="28" max="29" width="6.5703125" style="5" customWidth="1"/>
    <col min="30" max="16384" width="6.85546875" style="5"/>
  </cols>
  <sheetData>
    <row r="1" spans="1:16" ht="12.6" customHeight="1" thickBot="1" x14ac:dyDescent="0.25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5"/>
    </row>
    <row r="2" spans="1:16" ht="12.75" thickBot="1" x14ac:dyDescent="0.25">
      <c r="A2" s="39" t="s">
        <v>30</v>
      </c>
      <c r="B2" s="37">
        <f>Results!$C$8</f>
        <v>0</v>
      </c>
      <c r="C2" s="37">
        <f>Results!$C$9</f>
        <v>-5628.4</v>
      </c>
      <c r="D2" s="39" t="s">
        <v>29</v>
      </c>
      <c r="E2" s="37">
        <f>Results!$D$8</f>
        <v>0</v>
      </c>
      <c r="F2" s="37">
        <f>Results!$D$9</f>
        <v>-5628.4</v>
      </c>
      <c r="G2" s="39" t="s">
        <v>31</v>
      </c>
      <c r="H2" s="37">
        <f>Results!$E$8</f>
        <v>0</v>
      </c>
      <c r="I2" s="37">
        <f>Results!$E$9</f>
        <v>-5628.4</v>
      </c>
      <c r="J2" s="39" t="s">
        <v>32</v>
      </c>
      <c r="K2" s="37">
        <f>Results!$F$8</f>
        <v>0</v>
      </c>
      <c r="L2" s="38">
        <f>Results!$F$9</f>
        <v>-5628.4</v>
      </c>
      <c r="M2" s="39" t="s">
        <v>48</v>
      </c>
      <c r="N2" s="37">
        <f>Results!$G$8</f>
        <v>0</v>
      </c>
      <c r="O2" s="38">
        <f>Results!$G$9</f>
        <v>-5628.4</v>
      </c>
      <c r="P2" s="5"/>
    </row>
    <row r="3" spans="1:16" x14ac:dyDescent="0.2">
      <c r="H3" s="36"/>
    </row>
    <row r="4" spans="1:16" ht="13.5" customHeight="1" x14ac:dyDescent="0.2">
      <c r="A4" s="51" t="s">
        <v>43</v>
      </c>
      <c r="B4" s="62" t="s">
        <v>34</v>
      </c>
      <c r="C4" s="62" t="s">
        <v>2</v>
      </c>
      <c r="D4" s="70" t="s">
        <v>16</v>
      </c>
      <c r="E4" s="71"/>
      <c r="F4" s="71"/>
      <c r="G4" s="71"/>
      <c r="H4" s="72"/>
      <c r="I4" s="71" t="s">
        <v>41</v>
      </c>
      <c r="J4" s="71"/>
      <c r="K4" s="71"/>
      <c r="L4" s="72"/>
      <c r="M4" s="70" t="s">
        <v>42</v>
      </c>
      <c r="N4" s="71"/>
      <c r="O4" s="71"/>
      <c r="P4" s="73"/>
    </row>
    <row r="5" spans="1:16" s="4" customFormat="1" x14ac:dyDescent="0.2">
      <c r="A5" s="58" t="s">
        <v>52</v>
      </c>
      <c r="B5" s="59" t="s">
        <v>35</v>
      </c>
      <c r="C5" s="59" t="s">
        <v>53</v>
      </c>
      <c r="D5" s="64" t="s">
        <v>2</v>
      </c>
      <c r="E5" s="60" t="s">
        <v>28</v>
      </c>
      <c r="F5" s="60" t="s">
        <v>44</v>
      </c>
      <c r="G5" s="60" t="s">
        <v>45</v>
      </c>
      <c r="H5" s="63" t="s">
        <v>46</v>
      </c>
      <c r="I5" s="60" t="s">
        <v>2</v>
      </c>
      <c r="J5" s="60" t="s">
        <v>28</v>
      </c>
      <c r="K5" s="61" t="s">
        <v>46</v>
      </c>
      <c r="L5" s="61" t="s">
        <v>38</v>
      </c>
      <c r="M5" s="58" t="s">
        <v>2</v>
      </c>
      <c r="N5" s="61" t="s">
        <v>28</v>
      </c>
      <c r="O5" s="61" t="s">
        <v>46</v>
      </c>
      <c r="P5" s="65" t="s">
        <v>38</v>
      </c>
    </row>
    <row r="6" spans="1:16" x14ac:dyDescent="0.2">
      <c r="A6" s="52"/>
      <c r="B6" s="40">
        <v>1</v>
      </c>
      <c r="C6" s="55">
        <v>1340</v>
      </c>
      <c r="D6" s="55">
        <v>604.22621900000001</v>
      </c>
      <c r="E6" s="40">
        <v>83.781064999999998</v>
      </c>
      <c r="F6" s="40">
        <v>478.89427899999998</v>
      </c>
      <c r="G6" s="40">
        <v>14.656007000000001</v>
      </c>
      <c r="H6" s="56">
        <v>11.043979</v>
      </c>
      <c r="I6" s="40">
        <v>144</v>
      </c>
      <c r="J6" s="40">
        <v>22</v>
      </c>
      <c r="K6" s="41">
        <v>5</v>
      </c>
      <c r="L6" s="53">
        <f>I6-J6-K6</f>
        <v>117</v>
      </c>
      <c r="M6" s="57">
        <v>93</v>
      </c>
      <c r="N6" s="41">
        <v>13</v>
      </c>
      <c r="O6" s="41">
        <v>5</v>
      </c>
      <c r="P6" s="53">
        <f>M6-N6-O6</f>
        <v>75</v>
      </c>
    </row>
    <row r="7" spans="1:16" x14ac:dyDescent="0.2">
      <c r="A7" s="54"/>
      <c r="B7" s="40">
        <v>2</v>
      </c>
      <c r="C7" s="55">
        <v>0</v>
      </c>
      <c r="D7" s="55">
        <v>0</v>
      </c>
      <c r="E7" s="40">
        <v>0</v>
      </c>
      <c r="F7" s="40">
        <v>0</v>
      </c>
      <c r="G7" s="40">
        <v>0</v>
      </c>
      <c r="H7" s="56">
        <v>0</v>
      </c>
      <c r="I7" s="40">
        <v>10</v>
      </c>
      <c r="J7" s="40">
        <v>3</v>
      </c>
      <c r="K7" s="41">
        <v>1</v>
      </c>
      <c r="L7" s="53">
        <f t="shared" ref="L7:L70" si="0">I7-J7-K7</f>
        <v>6</v>
      </c>
      <c r="M7" s="57">
        <v>3</v>
      </c>
      <c r="N7" s="41">
        <v>0</v>
      </c>
      <c r="O7" s="41">
        <v>1</v>
      </c>
      <c r="P7" s="53">
        <f t="shared" ref="P7:P73" si="1">M7-N7-O7</f>
        <v>2</v>
      </c>
    </row>
    <row r="8" spans="1:16" x14ac:dyDescent="0.2">
      <c r="A8" s="54"/>
      <c r="B8" s="40">
        <v>3</v>
      </c>
      <c r="C8" s="55">
        <v>859</v>
      </c>
      <c r="D8" s="55">
        <v>553.61207999999999</v>
      </c>
      <c r="E8" s="40">
        <v>159.310968</v>
      </c>
      <c r="F8" s="40">
        <v>300.968684</v>
      </c>
      <c r="G8" s="40">
        <v>54.767181999999998</v>
      </c>
      <c r="H8" s="56">
        <v>18.337173</v>
      </c>
      <c r="I8" s="40">
        <v>5</v>
      </c>
      <c r="J8" s="40">
        <v>2</v>
      </c>
      <c r="K8" s="41">
        <v>0</v>
      </c>
      <c r="L8" s="53">
        <f t="shared" si="0"/>
        <v>3</v>
      </c>
      <c r="M8" s="57">
        <v>4</v>
      </c>
      <c r="N8" s="41">
        <v>1</v>
      </c>
      <c r="O8" s="41">
        <v>0</v>
      </c>
      <c r="P8" s="53">
        <f t="shared" si="1"/>
        <v>3</v>
      </c>
    </row>
    <row r="9" spans="1:16" x14ac:dyDescent="0.2">
      <c r="A9" s="54"/>
      <c r="B9" s="40">
        <v>4</v>
      </c>
      <c r="C9" s="55">
        <v>716</v>
      </c>
      <c r="D9" s="55">
        <v>474.98837400000002</v>
      </c>
      <c r="E9" s="40">
        <v>120.59396599999999</v>
      </c>
      <c r="F9" s="40">
        <v>281.49422700000002</v>
      </c>
      <c r="G9" s="40">
        <v>44.353703000000003</v>
      </c>
      <c r="H9" s="56">
        <v>12.502618</v>
      </c>
      <c r="I9" s="40">
        <v>8</v>
      </c>
      <c r="J9" s="40">
        <v>2</v>
      </c>
      <c r="K9" s="41">
        <v>0</v>
      </c>
      <c r="L9" s="53">
        <f t="shared" si="0"/>
        <v>6</v>
      </c>
      <c r="M9" s="57">
        <v>1</v>
      </c>
      <c r="N9" s="41">
        <v>0</v>
      </c>
      <c r="O9" s="41">
        <v>0</v>
      </c>
      <c r="P9" s="53">
        <f t="shared" si="1"/>
        <v>1</v>
      </c>
    </row>
    <row r="10" spans="1:16" x14ac:dyDescent="0.2">
      <c r="A10" s="52"/>
      <c r="B10" s="40">
        <v>5</v>
      </c>
      <c r="C10" s="55">
        <v>2239</v>
      </c>
      <c r="D10" s="55">
        <v>1446.5586699999999</v>
      </c>
      <c r="E10" s="40">
        <v>356.70425999999998</v>
      </c>
      <c r="F10" s="40">
        <v>841.82707000000005</v>
      </c>
      <c r="G10" s="40">
        <v>152.345325</v>
      </c>
      <c r="H10" s="56">
        <v>52.094239999999999</v>
      </c>
      <c r="I10" s="40">
        <v>27</v>
      </c>
      <c r="J10" s="40">
        <v>4</v>
      </c>
      <c r="K10" s="41">
        <v>1</v>
      </c>
      <c r="L10" s="53">
        <f t="shared" si="0"/>
        <v>22</v>
      </c>
      <c r="M10" s="57">
        <v>4</v>
      </c>
      <c r="N10" s="41">
        <v>1</v>
      </c>
      <c r="O10" s="41">
        <v>0</v>
      </c>
      <c r="P10" s="53">
        <f t="shared" si="1"/>
        <v>3</v>
      </c>
    </row>
    <row r="11" spans="1:16" x14ac:dyDescent="0.2">
      <c r="A11" s="54"/>
      <c r="B11" s="40">
        <v>6</v>
      </c>
      <c r="C11" s="55">
        <v>1842</v>
      </c>
      <c r="D11" s="55">
        <v>1195.55223</v>
      </c>
      <c r="E11" s="40">
        <v>279.90494799999999</v>
      </c>
      <c r="F11" s="40">
        <v>703.73555999999996</v>
      </c>
      <c r="G11" s="40">
        <v>127.275845</v>
      </c>
      <c r="H11" s="56">
        <v>41.25864</v>
      </c>
      <c r="I11" s="40">
        <v>23</v>
      </c>
      <c r="J11" s="40">
        <v>6</v>
      </c>
      <c r="K11" s="41">
        <v>0</v>
      </c>
      <c r="L11" s="53">
        <f t="shared" si="0"/>
        <v>17</v>
      </c>
      <c r="M11" s="57">
        <v>3</v>
      </c>
      <c r="N11" s="41">
        <v>0</v>
      </c>
      <c r="O11" s="41">
        <v>0</v>
      </c>
      <c r="P11" s="53">
        <f t="shared" si="1"/>
        <v>3</v>
      </c>
    </row>
    <row r="12" spans="1:16" x14ac:dyDescent="0.2">
      <c r="A12" s="54"/>
      <c r="B12" s="40">
        <v>7</v>
      </c>
      <c r="C12" s="55">
        <v>1015</v>
      </c>
      <c r="D12" s="55">
        <v>389.062478</v>
      </c>
      <c r="E12" s="40">
        <v>82.511657999999997</v>
      </c>
      <c r="F12" s="40">
        <v>264.675408</v>
      </c>
      <c r="G12" s="40">
        <v>23.526747</v>
      </c>
      <c r="H12" s="56">
        <v>10.418848000000001</v>
      </c>
      <c r="I12" s="40">
        <v>90</v>
      </c>
      <c r="J12" s="40">
        <v>31</v>
      </c>
      <c r="K12" s="41">
        <v>2</v>
      </c>
      <c r="L12" s="53">
        <f t="shared" si="0"/>
        <v>57</v>
      </c>
      <c r="M12" s="57">
        <v>59</v>
      </c>
      <c r="N12" s="41">
        <v>22</v>
      </c>
      <c r="O12" s="41">
        <v>1</v>
      </c>
      <c r="P12" s="53">
        <f t="shared" si="1"/>
        <v>36</v>
      </c>
    </row>
    <row r="13" spans="1:16" x14ac:dyDescent="0.2">
      <c r="A13" s="54"/>
      <c r="B13" s="40">
        <v>8</v>
      </c>
      <c r="C13" s="55">
        <v>1395</v>
      </c>
      <c r="D13" s="55">
        <v>767.09721000000002</v>
      </c>
      <c r="E13" s="40">
        <v>193.58505</v>
      </c>
      <c r="F13" s="40">
        <v>456.76420000000002</v>
      </c>
      <c r="G13" s="40">
        <v>64.023606999999998</v>
      </c>
      <c r="H13" s="56">
        <v>24.171728000000002</v>
      </c>
      <c r="I13" s="40">
        <v>79</v>
      </c>
      <c r="J13" s="40">
        <v>18</v>
      </c>
      <c r="K13" s="41">
        <v>2</v>
      </c>
      <c r="L13" s="53">
        <f t="shared" si="0"/>
        <v>59</v>
      </c>
      <c r="M13" s="57">
        <v>37</v>
      </c>
      <c r="N13" s="41">
        <v>6</v>
      </c>
      <c r="O13" s="41">
        <v>2</v>
      </c>
      <c r="P13" s="53">
        <f t="shared" si="1"/>
        <v>29</v>
      </c>
    </row>
    <row r="14" spans="1:16" x14ac:dyDescent="0.2">
      <c r="A14" s="52"/>
      <c r="B14" s="40">
        <v>9</v>
      </c>
      <c r="C14" s="55">
        <v>703</v>
      </c>
      <c r="D14" s="55">
        <v>298.59941099999998</v>
      </c>
      <c r="E14" s="40">
        <v>67.913443000000001</v>
      </c>
      <c r="F14" s="40">
        <v>202.71125799999999</v>
      </c>
      <c r="G14" s="40">
        <v>12.341901</v>
      </c>
      <c r="H14" s="56">
        <v>5.8345549999999999</v>
      </c>
      <c r="I14" s="40">
        <v>58</v>
      </c>
      <c r="J14" s="40">
        <v>19</v>
      </c>
      <c r="K14" s="41">
        <v>0</v>
      </c>
      <c r="L14" s="53">
        <f t="shared" si="0"/>
        <v>39</v>
      </c>
      <c r="M14" s="57">
        <v>34</v>
      </c>
      <c r="N14" s="41">
        <v>10</v>
      </c>
      <c r="O14" s="41">
        <v>0</v>
      </c>
      <c r="P14" s="53">
        <f t="shared" si="1"/>
        <v>24</v>
      </c>
    </row>
    <row r="15" spans="1:16" x14ac:dyDescent="0.2">
      <c r="A15" s="54"/>
      <c r="B15" s="40">
        <v>10</v>
      </c>
      <c r="C15" s="55">
        <v>1679</v>
      </c>
      <c r="D15" s="55">
        <v>861.41316500000005</v>
      </c>
      <c r="E15" s="40">
        <v>200.56679500000001</v>
      </c>
      <c r="F15" s="40">
        <v>586.88892199999998</v>
      </c>
      <c r="G15" s="40">
        <v>31.626118999999999</v>
      </c>
      <c r="H15" s="56">
        <v>11.252356000000001</v>
      </c>
      <c r="I15" s="40">
        <v>198</v>
      </c>
      <c r="J15" s="40">
        <v>60</v>
      </c>
      <c r="K15" s="41">
        <v>2</v>
      </c>
      <c r="L15" s="53">
        <f t="shared" si="0"/>
        <v>136</v>
      </c>
      <c r="M15" s="57">
        <v>103</v>
      </c>
      <c r="N15" s="41">
        <v>27</v>
      </c>
      <c r="O15" s="41">
        <v>0</v>
      </c>
      <c r="P15" s="53">
        <f t="shared" si="1"/>
        <v>76</v>
      </c>
    </row>
    <row r="16" spans="1:16" x14ac:dyDescent="0.2">
      <c r="A16" s="54"/>
      <c r="B16" s="40">
        <v>11</v>
      </c>
      <c r="C16" s="55">
        <v>93</v>
      </c>
      <c r="D16" s="55">
        <v>43.172755000000002</v>
      </c>
      <c r="E16" s="40">
        <v>15.272727</v>
      </c>
      <c r="F16" s="40">
        <v>12.278760999999999</v>
      </c>
      <c r="G16" s="40">
        <v>6.4814809999999996</v>
      </c>
      <c r="H16" s="56">
        <v>5.806451</v>
      </c>
      <c r="I16" s="40">
        <v>25</v>
      </c>
      <c r="J16" s="40">
        <v>4</v>
      </c>
      <c r="K16" s="41">
        <v>0</v>
      </c>
      <c r="L16" s="53">
        <f t="shared" si="0"/>
        <v>21</v>
      </c>
      <c r="M16" s="57">
        <v>17</v>
      </c>
      <c r="N16" s="41">
        <v>3</v>
      </c>
      <c r="O16" s="41">
        <v>0</v>
      </c>
      <c r="P16" s="53">
        <f t="shared" si="1"/>
        <v>14</v>
      </c>
    </row>
    <row r="17" spans="1:16" x14ac:dyDescent="0.2">
      <c r="A17" s="54"/>
      <c r="B17" s="40">
        <v>12</v>
      </c>
      <c r="C17" s="55">
        <v>59</v>
      </c>
      <c r="D17" s="55">
        <v>38.641807999999997</v>
      </c>
      <c r="E17" s="40">
        <v>7.6363640000000004</v>
      </c>
      <c r="F17" s="40">
        <v>17.451084000000002</v>
      </c>
      <c r="G17" s="40">
        <v>4.6296299999999997</v>
      </c>
      <c r="H17" s="56">
        <v>7.2580640000000001</v>
      </c>
      <c r="I17" s="40">
        <v>13</v>
      </c>
      <c r="J17" s="40">
        <v>0</v>
      </c>
      <c r="K17" s="41">
        <v>0</v>
      </c>
      <c r="L17" s="53">
        <f t="shared" si="0"/>
        <v>13</v>
      </c>
      <c r="M17" s="57">
        <v>9</v>
      </c>
      <c r="N17" s="41">
        <v>0</v>
      </c>
      <c r="O17" s="41">
        <v>0</v>
      </c>
      <c r="P17" s="53">
        <f t="shared" si="1"/>
        <v>9</v>
      </c>
    </row>
    <row r="18" spans="1:16" x14ac:dyDescent="0.2">
      <c r="A18" s="52"/>
      <c r="B18" s="40">
        <v>13</v>
      </c>
      <c r="C18" s="55">
        <v>176</v>
      </c>
      <c r="D18" s="55">
        <v>134.14425600000001</v>
      </c>
      <c r="E18" s="40">
        <v>27.969697</v>
      </c>
      <c r="F18" s="40">
        <v>63.780441000000003</v>
      </c>
      <c r="G18" s="40">
        <v>20.006385999999999</v>
      </c>
      <c r="H18" s="56">
        <v>10.592029999999999</v>
      </c>
      <c r="I18" s="40">
        <v>62</v>
      </c>
      <c r="J18" s="40">
        <v>4</v>
      </c>
      <c r="K18" s="41">
        <v>1</v>
      </c>
      <c r="L18" s="53">
        <f t="shared" si="0"/>
        <v>57</v>
      </c>
      <c r="M18" s="57">
        <v>42</v>
      </c>
      <c r="N18" s="41">
        <v>3</v>
      </c>
      <c r="O18" s="41">
        <v>1</v>
      </c>
      <c r="P18" s="53">
        <f t="shared" si="1"/>
        <v>38</v>
      </c>
    </row>
    <row r="19" spans="1:16" x14ac:dyDescent="0.2">
      <c r="A19" s="54"/>
      <c r="B19" s="40">
        <v>14</v>
      </c>
      <c r="C19" s="55">
        <v>216</v>
      </c>
      <c r="D19" s="55">
        <v>139.31863300000001</v>
      </c>
      <c r="E19" s="40">
        <v>20.363636</v>
      </c>
      <c r="F19" s="40">
        <v>81.039822999999998</v>
      </c>
      <c r="G19" s="40">
        <v>17.592592</v>
      </c>
      <c r="H19" s="56">
        <v>20.322579999999999</v>
      </c>
      <c r="I19" s="40">
        <v>97</v>
      </c>
      <c r="J19" s="40">
        <v>8</v>
      </c>
      <c r="K19" s="41">
        <v>2</v>
      </c>
      <c r="L19" s="53">
        <f t="shared" si="0"/>
        <v>87</v>
      </c>
      <c r="M19" s="57">
        <v>54</v>
      </c>
      <c r="N19" s="41">
        <v>6</v>
      </c>
      <c r="O19" s="41">
        <v>0</v>
      </c>
      <c r="P19" s="53">
        <f t="shared" si="1"/>
        <v>48</v>
      </c>
    </row>
    <row r="20" spans="1:16" x14ac:dyDescent="0.2">
      <c r="A20" s="54"/>
      <c r="B20" s="40">
        <v>15</v>
      </c>
      <c r="C20" s="55">
        <v>257</v>
      </c>
      <c r="D20" s="55">
        <v>180.872716</v>
      </c>
      <c r="E20" s="40">
        <v>21.687287999999999</v>
      </c>
      <c r="F20" s="40">
        <v>136.98721800000001</v>
      </c>
      <c r="G20" s="40">
        <v>6.5981889999999996</v>
      </c>
      <c r="H20" s="56">
        <v>15.600020000000001</v>
      </c>
      <c r="I20" s="40">
        <v>139</v>
      </c>
      <c r="J20" s="40">
        <v>11</v>
      </c>
      <c r="K20" s="41">
        <v>3</v>
      </c>
      <c r="L20" s="53">
        <f t="shared" si="0"/>
        <v>125</v>
      </c>
      <c r="M20" s="57">
        <v>106</v>
      </c>
      <c r="N20" s="41">
        <v>8</v>
      </c>
      <c r="O20" s="41">
        <v>2</v>
      </c>
      <c r="P20" s="53">
        <f t="shared" si="1"/>
        <v>96</v>
      </c>
    </row>
    <row r="21" spans="1:16" x14ac:dyDescent="0.2">
      <c r="A21" s="54"/>
      <c r="B21" s="40">
        <v>16</v>
      </c>
      <c r="C21" s="55">
        <v>27</v>
      </c>
      <c r="D21" s="55">
        <v>50.365260999999997</v>
      </c>
      <c r="E21" s="40">
        <v>5.004759</v>
      </c>
      <c r="F21" s="40">
        <v>2.6513650000000002</v>
      </c>
      <c r="G21" s="40">
        <v>39.589134000000001</v>
      </c>
      <c r="H21" s="56">
        <v>3.1200040000000002</v>
      </c>
      <c r="I21" s="40">
        <v>16</v>
      </c>
      <c r="J21" s="40">
        <v>0</v>
      </c>
      <c r="K21" s="41">
        <v>0</v>
      </c>
      <c r="L21" s="53">
        <f t="shared" si="0"/>
        <v>16</v>
      </c>
      <c r="M21" s="57">
        <v>14</v>
      </c>
      <c r="N21" s="41">
        <v>0</v>
      </c>
      <c r="O21" s="41">
        <v>0</v>
      </c>
      <c r="P21" s="53">
        <f t="shared" si="1"/>
        <v>14</v>
      </c>
    </row>
    <row r="22" spans="1:16" x14ac:dyDescent="0.2">
      <c r="A22" s="52"/>
      <c r="B22" s="40">
        <v>17</v>
      </c>
      <c r="C22" s="55">
        <v>42</v>
      </c>
      <c r="D22" s="55">
        <v>23.233695000000001</v>
      </c>
      <c r="E22" s="40">
        <v>0.61830499999999999</v>
      </c>
      <c r="F22" s="40">
        <v>12.719108</v>
      </c>
      <c r="G22" s="40">
        <v>8.2682350000000007</v>
      </c>
      <c r="H22" s="56">
        <v>0</v>
      </c>
      <c r="I22" s="40">
        <v>18</v>
      </c>
      <c r="J22" s="40">
        <v>2</v>
      </c>
      <c r="K22" s="41">
        <v>0</v>
      </c>
      <c r="L22" s="53">
        <f t="shared" si="0"/>
        <v>16</v>
      </c>
      <c r="M22" s="57">
        <v>14</v>
      </c>
      <c r="N22" s="41">
        <v>0</v>
      </c>
      <c r="O22" s="41">
        <v>0</v>
      </c>
      <c r="P22" s="53">
        <f t="shared" si="1"/>
        <v>14</v>
      </c>
    </row>
    <row r="23" spans="1:16" x14ac:dyDescent="0.2">
      <c r="A23" s="54"/>
      <c r="B23" s="40">
        <v>18</v>
      </c>
      <c r="C23" s="55">
        <v>19</v>
      </c>
      <c r="D23" s="55">
        <v>12.454172</v>
      </c>
      <c r="E23" s="40">
        <v>1.854914</v>
      </c>
      <c r="F23" s="40">
        <v>10.599257</v>
      </c>
      <c r="G23" s="40">
        <v>0</v>
      </c>
      <c r="H23" s="56">
        <v>0</v>
      </c>
      <c r="I23" s="40">
        <v>8</v>
      </c>
      <c r="J23" s="40">
        <v>1</v>
      </c>
      <c r="K23" s="41">
        <v>0</v>
      </c>
      <c r="L23" s="53">
        <f t="shared" si="0"/>
        <v>7</v>
      </c>
      <c r="M23" s="57">
        <v>4</v>
      </c>
      <c r="N23" s="41">
        <v>0</v>
      </c>
      <c r="O23" s="41">
        <v>0</v>
      </c>
      <c r="P23" s="53">
        <f t="shared" si="1"/>
        <v>4</v>
      </c>
    </row>
    <row r="24" spans="1:16" x14ac:dyDescent="0.2">
      <c r="A24" s="54"/>
      <c r="B24" s="40">
        <v>19</v>
      </c>
      <c r="C24" s="55">
        <v>155</v>
      </c>
      <c r="D24" s="55">
        <v>65.943574999999996</v>
      </c>
      <c r="E24" s="40">
        <v>5.6666670000000003</v>
      </c>
      <c r="F24" s="40">
        <v>41.872815000000003</v>
      </c>
      <c r="G24" s="40">
        <v>6.0869559999999998</v>
      </c>
      <c r="H24" s="56">
        <v>6.8823530000000002</v>
      </c>
      <c r="I24" s="40">
        <v>44</v>
      </c>
      <c r="J24" s="40">
        <v>1</v>
      </c>
      <c r="K24" s="41">
        <v>0</v>
      </c>
      <c r="L24" s="53">
        <f t="shared" si="0"/>
        <v>43</v>
      </c>
      <c r="M24" s="57">
        <v>34</v>
      </c>
      <c r="N24" s="41">
        <v>1</v>
      </c>
      <c r="O24" s="41">
        <v>0</v>
      </c>
      <c r="P24" s="53">
        <f t="shared" si="1"/>
        <v>33</v>
      </c>
    </row>
    <row r="25" spans="1:16" x14ac:dyDescent="0.2">
      <c r="A25" s="54"/>
      <c r="B25" s="40">
        <v>20</v>
      </c>
      <c r="C25" s="55">
        <v>480</v>
      </c>
      <c r="D25" s="55">
        <v>216.120225</v>
      </c>
      <c r="E25" s="40">
        <v>28</v>
      </c>
      <c r="F25" s="40">
        <v>135.38876500000001</v>
      </c>
      <c r="G25" s="40">
        <v>21.739129999999999</v>
      </c>
      <c r="H25" s="56">
        <v>24.470589</v>
      </c>
      <c r="I25" s="40">
        <v>260</v>
      </c>
      <c r="J25" s="40">
        <v>53</v>
      </c>
      <c r="K25" s="41">
        <v>1</v>
      </c>
      <c r="L25" s="53">
        <f t="shared" si="0"/>
        <v>206</v>
      </c>
      <c r="M25" s="57">
        <v>189</v>
      </c>
      <c r="N25" s="41">
        <v>42</v>
      </c>
      <c r="O25" s="41">
        <v>1</v>
      </c>
      <c r="P25" s="53">
        <f t="shared" si="1"/>
        <v>146</v>
      </c>
    </row>
    <row r="26" spans="1:16" x14ac:dyDescent="0.2">
      <c r="A26" s="52"/>
      <c r="B26" s="40">
        <v>21</v>
      </c>
      <c r="C26" s="55">
        <v>535</v>
      </c>
      <c r="D26" s="55">
        <v>244.6071</v>
      </c>
      <c r="E26" s="40">
        <v>12</v>
      </c>
      <c r="F26" s="40">
        <v>182.14674400000001</v>
      </c>
      <c r="G26" s="40">
        <v>13.913043</v>
      </c>
      <c r="H26" s="56">
        <v>26.764706</v>
      </c>
      <c r="I26" s="40">
        <v>269</v>
      </c>
      <c r="J26" s="40">
        <v>45</v>
      </c>
      <c r="K26" s="41">
        <v>1</v>
      </c>
      <c r="L26" s="53">
        <f t="shared" si="0"/>
        <v>223</v>
      </c>
      <c r="M26" s="57">
        <v>194</v>
      </c>
      <c r="N26" s="41">
        <v>29</v>
      </c>
      <c r="O26" s="41">
        <v>1</v>
      </c>
      <c r="P26" s="53">
        <f t="shared" si="1"/>
        <v>164</v>
      </c>
    </row>
    <row r="27" spans="1:16" x14ac:dyDescent="0.2">
      <c r="A27" s="54"/>
      <c r="B27" s="40">
        <v>22</v>
      </c>
      <c r="C27" s="55">
        <v>85</v>
      </c>
      <c r="D27" s="55">
        <v>49.446384000000002</v>
      </c>
      <c r="E27" s="40">
        <v>3.3333339999999998</v>
      </c>
      <c r="F27" s="40">
        <v>31.404612</v>
      </c>
      <c r="G27" s="40">
        <v>7.8260870000000002</v>
      </c>
      <c r="H27" s="56">
        <v>6.8823530000000002</v>
      </c>
      <c r="I27" s="40">
        <v>65</v>
      </c>
      <c r="J27" s="40">
        <v>3</v>
      </c>
      <c r="K27" s="41">
        <v>2</v>
      </c>
      <c r="L27" s="53">
        <f t="shared" si="0"/>
        <v>60</v>
      </c>
      <c r="M27" s="57">
        <v>42</v>
      </c>
      <c r="N27" s="41">
        <v>1</v>
      </c>
      <c r="O27" s="41">
        <v>2</v>
      </c>
      <c r="P27" s="53">
        <f t="shared" si="1"/>
        <v>39</v>
      </c>
    </row>
    <row r="28" spans="1:16" x14ac:dyDescent="0.2">
      <c r="A28" s="54"/>
      <c r="B28" s="40">
        <v>23</v>
      </c>
      <c r="C28" s="55">
        <v>499</v>
      </c>
      <c r="D28" s="55">
        <v>369.20946900000001</v>
      </c>
      <c r="E28" s="40">
        <v>97.533332999999999</v>
      </c>
      <c r="F28" s="40">
        <v>230.422628</v>
      </c>
      <c r="G28" s="40">
        <v>20.919540000000001</v>
      </c>
      <c r="H28" s="56">
        <v>17.882352999999998</v>
      </c>
      <c r="I28" s="40">
        <v>264</v>
      </c>
      <c r="J28" s="40">
        <v>31</v>
      </c>
      <c r="K28" s="41">
        <v>7</v>
      </c>
      <c r="L28" s="53">
        <f t="shared" si="0"/>
        <v>226</v>
      </c>
      <c r="M28" s="57">
        <v>202</v>
      </c>
      <c r="N28" s="41">
        <v>23</v>
      </c>
      <c r="O28" s="41">
        <v>7</v>
      </c>
      <c r="P28" s="53">
        <f t="shared" si="1"/>
        <v>172</v>
      </c>
    </row>
    <row r="29" spans="1:16" x14ac:dyDescent="0.2">
      <c r="A29" s="54"/>
      <c r="B29" s="40">
        <v>24</v>
      </c>
      <c r="C29" s="55">
        <v>600</v>
      </c>
      <c r="D29" s="55">
        <v>407.17623900000001</v>
      </c>
      <c r="E29" s="40">
        <v>86.133334000000005</v>
      </c>
      <c r="F29" s="40">
        <v>252.72158999999999</v>
      </c>
      <c r="G29" s="40">
        <v>46.666665999999999</v>
      </c>
      <c r="H29" s="56">
        <v>20.235294</v>
      </c>
      <c r="I29" s="40">
        <v>335</v>
      </c>
      <c r="J29" s="40">
        <v>39</v>
      </c>
      <c r="K29" s="41">
        <v>7</v>
      </c>
      <c r="L29" s="53">
        <f t="shared" si="0"/>
        <v>289</v>
      </c>
      <c r="M29" s="57">
        <v>264</v>
      </c>
      <c r="N29" s="41">
        <v>23</v>
      </c>
      <c r="O29" s="41">
        <v>3</v>
      </c>
      <c r="P29" s="53">
        <f t="shared" si="1"/>
        <v>238</v>
      </c>
    </row>
    <row r="30" spans="1:16" x14ac:dyDescent="0.2">
      <c r="A30" s="52"/>
      <c r="B30" s="40">
        <v>25</v>
      </c>
      <c r="C30" s="55">
        <v>26</v>
      </c>
      <c r="D30" s="55">
        <v>13.427493</v>
      </c>
      <c r="E30" s="40">
        <v>5.004759</v>
      </c>
      <c r="F30" s="40">
        <v>5.3027309999999996</v>
      </c>
      <c r="G30" s="40">
        <v>0</v>
      </c>
      <c r="H30" s="56">
        <v>3.1200040000000002</v>
      </c>
      <c r="I30" s="40">
        <v>22</v>
      </c>
      <c r="J30" s="40">
        <v>3</v>
      </c>
      <c r="K30" s="41">
        <v>0</v>
      </c>
      <c r="L30" s="53">
        <f t="shared" si="0"/>
        <v>19</v>
      </c>
      <c r="M30" s="57">
        <v>18</v>
      </c>
      <c r="N30" s="41">
        <v>2</v>
      </c>
      <c r="O30" s="41">
        <v>0</v>
      </c>
      <c r="P30" s="53">
        <f t="shared" si="1"/>
        <v>16</v>
      </c>
    </row>
    <row r="31" spans="1:16" x14ac:dyDescent="0.2">
      <c r="A31" s="52"/>
      <c r="B31" s="40">
        <v>26</v>
      </c>
      <c r="C31" s="55">
        <v>83</v>
      </c>
      <c r="D31" s="55">
        <v>60.857503000000001</v>
      </c>
      <c r="E31" s="40">
        <v>13.059707</v>
      </c>
      <c r="F31" s="40">
        <v>37.046709999999997</v>
      </c>
      <c r="G31" s="40">
        <v>9.4494109999999996</v>
      </c>
      <c r="H31" s="56">
        <v>0.48764999999999997</v>
      </c>
      <c r="I31" s="40">
        <v>39</v>
      </c>
      <c r="J31" s="40">
        <v>4</v>
      </c>
      <c r="K31" s="41">
        <v>0</v>
      </c>
      <c r="L31" s="53">
        <f t="shared" si="0"/>
        <v>35</v>
      </c>
      <c r="M31" s="57">
        <v>29</v>
      </c>
      <c r="N31" s="41">
        <v>1</v>
      </c>
      <c r="O31" s="41">
        <v>0</v>
      </c>
      <c r="P31" s="53">
        <f t="shared" si="1"/>
        <v>28</v>
      </c>
    </row>
    <row r="32" spans="1:16" x14ac:dyDescent="0.2">
      <c r="A32" s="52"/>
      <c r="B32" s="40">
        <v>27</v>
      </c>
      <c r="C32" s="55">
        <v>53</v>
      </c>
      <c r="D32" s="55">
        <v>35.863717000000001</v>
      </c>
      <c r="E32" s="40">
        <v>4.3281330000000002</v>
      </c>
      <c r="F32" s="40">
        <v>24.378291000000001</v>
      </c>
      <c r="G32" s="40">
        <v>0</v>
      </c>
      <c r="H32" s="56">
        <v>3.9011999999999998</v>
      </c>
      <c r="I32" s="40">
        <v>39</v>
      </c>
      <c r="J32" s="40">
        <v>10</v>
      </c>
      <c r="K32" s="41">
        <v>0</v>
      </c>
      <c r="L32" s="53">
        <f t="shared" si="0"/>
        <v>29</v>
      </c>
      <c r="M32" s="57">
        <v>29</v>
      </c>
      <c r="N32" s="41">
        <v>5</v>
      </c>
      <c r="O32" s="41">
        <v>0</v>
      </c>
      <c r="P32" s="53">
        <f t="shared" si="1"/>
        <v>24</v>
      </c>
    </row>
    <row r="33" spans="1:16" x14ac:dyDescent="0.2">
      <c r="A33" s="52"/>
      <c r="B33" s="40">
        <v>28</v>
      </c>
      <c r="C33" s="55">
        <v>195</v>
      </c>
      <c r="D33" s="55">
        <v>147.96273199999999</v>
      </c>
      <c r="E33" s="40">
        <v>19.167445000000001</v>
      </c>
      <c r="F33" s="40">
        <v>115.53189999999999</v>
      </c>
      <c r="G33" s="40">
        <v>2.3623530000000001</v>
      </c>
      <c r="H33" s="56">
        <v>4.3888499999999997</v>
      </c>
      <c r="I33" s="40">
        <v>130</v>
      </c>
      <c r="J33" s="40">
        <v>16</v>
      </c>
      <c r="K33" s="41">
        <v>1</v>
      </c>
      <c r="L33" s="53">
        <f t="shared" si="0"/>
        <v>113</v>
      </c>
      <c r="M33" s="57">
        <v>104</v>
      </c>
      <c r="N33" s="41">
        <v>12</v>
      </c>
      <c r="O33" s="41">
        <v>1</v>
      </c>
      <c r="P33" s="53">
        <f t="shared" si="1"/>
        <v>91</v>
      </c>
    </row>
    <row r="34" spans="1:16" x14ac:dyDescent="0.2">
      <c r="A34" s="52"/>
      <c r="B34" s="40">
        <v>29</v>
      </c>
      <c r="C34" s="55">
        <v>408</v>
      </c>
      <c r="D34" s="55">
        <v>298.30813999999998</v>
      </c>
      <c r="E34" s="40">
        <v>44.278587999999999</v>
      </c>
      <c r="F34" s="40">
        <v>168.52231599999999</v>
      </c>
      <c r="G34" s="40">
        <v>13.471538000000001</v>
      </c>
      <c r="H34" s="56">
        <v>71.569998999999996</v>
      </c>
      <c r="I34" s="40">
        <v>182</v>
      </c>
      <c r="J34" s="40">
        <v>27</v>
      </c>
      <c r="K34" s="41">
        <v>0</v>
      </c>
      <c r="L34" s="53">
        <f t="shared" si="0"/>
        <v>155</v>
      </c>
      <c r="M34" s="57">
        <v>138</v>
      </c>
      <c r="N34" s="41">
        <v>22</v>
      </c>
      <c r="O34" s="41">
        <v>0</v>
      </c>
      <c r="P34" s="53">
        <f t="shared" si="1"/>
        <v>116</v>
      </c>
    </row>
    <row r="35" spans="1:16" x14ac:dyDescent="0.2">
      <c r="A35" s="52"/>
      <c r="B35" s="40">
        <v>30</v>
      </c>
      <c r="C35" s="55">
        <v>319</v>
      </c>
      <c r="D35" s="55">
        <v>241.217333</v>
      </c>
      <c r="E35" s="40">
        <v>40.021031999999998</v>
      </c>
      <c r="F35" s="40">
        <v>143.80570900000001</v>
      </c>
      <c r="G35" s="40">
        <v>11.053570000000001</v>
      </c>
      <c r="H35" s="56">
        <v>45.804797999999998</v>
      </c>
      <c r="I35" s="40">
        <v>183</v>
      </c>
      <c r="J35" s="40">
        <v>31</v>
      </c>
      <c r="K35" s="41">
        <v>1</v>
      </c>
      <c r="L35" s="53">
        <f t="shared" si="0"/>
        <v>151</v>
      </c>
      <c r="M35" s="57">
        <v>128</v>
      </c>
      <c r="N35" s="41">
        <v>21</v>
      </c>
      <c r="O35" s="41">
        <v>0</v>
      </c>
      <c r="P35" s="53">
        <f t="shared" si="1"/>
        <v>107</v>
      </c>
    </row>
    <row r="36" spans="1:16" x14ac:dyDescent="0.2">
      <c r="A36" s="52"/>
      <c r="B36" s="40">
        <v>31</v>
      </c>
      <c r="C36" s="55">
        <v>347</v>
      </c>
      <c r="D36" s="55">
        <v>227.64768900000001</v>
      </c>
      <c r="E36" s="40">
        <v>42.575564</v>
      </c>
      <c r="F36" s="40">
        <v>135.94133600000001</v>
      </c>
      <c r="G36" s="40">
        <v>10.017298</v>
      </c>
      <c r="H36" s="56">
        <v>38.647796999999997</v>
      </c>
      <c r="I36" s="40">
        <v>109</v>
      </c>
      <c r="J36" s="40">
        <v>16</v>
      </c>
      <c r="K36" s="41">
        <v>2</v>
      </c>
      <c r="L36" s="53">
        <f t="shared" si="0"/>
        <v>91</v>
      </c>
      <c r="M36" s="57">
        <v>73</v>
      </c>
      <c r="N36" s="41">
        <v>10</v>
      </c>
      <c r="O36" s="41">
        <v>2</v>
      </c>
      <c r="P36" s="53">
        <f t="shared" si="1"/>
        <v>61</v>
      </c>
    </row>
    <row r="37" spans="1:16" x14ac:dyDescent="0.2">
      <c r="A37" s="52"/>
      <c r="B37" s="40">
        <v>32</v>
      </c>
      <c r="C37" s="55">
        <v>257</v>
      </c>
      <c r="D37" s="55">
        <v>197.647603</v>
      </c>
      <c r="E37" s="40">
        <v>20.837095999999999</v>
      </c>
      <c r="F37" s="40">
        <v>145.707257</v>
      </c>
      <c r="G37" s="40">
        <v>7.0078079999999998</v>
      </c>
      <c r="H37" s="56">
        <v>23.496687000000001</v>
      </c>
      <c r="I37" s="40">
        <v>125</v>
      </c>
      <c r="J37" s="40">
        <v>16</v>
      </c>
      <c r="K37" s="41">
        <v>3</v>
      </c>
      <c r="L37" s="53">
        <f t="shared" si="0"/>
        <v>106</v>
      </c>
      <c r="M37" s="57">
        <v>88</v>
      </c>
      <c r="N37" s="41">
        <v>13</v>
      </c>
      <c r="O37" s="41">
        <v>2</v>
      </c>
      <c r="P37" s="53">
        <f t="shared" si="1"/>
        <v>73</v>
      </c>
    </row>
    <row r="38" spans="1:16" x14ac:dyDescent="0.2">
      <c r="A38" s="52"/>
      <c r="B38" s="40">
        <v>33</v>
      </c>
      <c r="C38" s="55">
        <v>395</v>
      </c>
      <c r="D38" s="55">
        <v>279.709316</v>
      </c>
      <c r="E38" s="40">
        <v>68.488489999999999</v>
      </c>
      <c r="F38" s="40">
        <v>168.176897</v>
      </c>
      <c r="G38" s="40">
        <v>12.189169</v>
      </c>
      <c r="H38" s="56">
        <v>30.455590999999998</v>
      </c>
      <c r="I38" s="40">
        <v>186</v>
      </c>
      <c r="J38" s="40">
        <v>23</v>
      </c>
      <c r="K38" s="41">
        <v>0</v>
      </c>
      <c r="L38" s="53">
        <f t="shared" si="0"/>
        <v>163</v>
      </c>
      <c r="M38" s="57">
        <v>110</v>
      </c>
      <c r="N38" s="41">
        <v>11</v>
      </c>
      <c r="O38" s="41">
        <v>0</v>
      </c>
      <c r="P38" s="53">
        <f t="shared" si="1"/>
        <v>99</v>
      </c>
    </row>
    <row r="39" spans="1:16" x14ac:dyDescent="0.2">
      <c r="A39" s="52"/>
      <c r="B39" s="40">
        <v>34</v>
      </c>
      <c r="C39" s="55">
        <v>186</v>
      </c>
      <c r="D39" s="55">
        <v>155.361988</v>
      </c>
      <c r="E39" s="40">
        <v>24.744658999999999</v>
      </c>
      <c r="F39" s="40">
        <v>108.41690199999999</v>
      </c>
      <c r="G39" s="40">
        <v>5.8484870000000004</v>
      </c>
      <c r="H39" s="56">
        <v>16.294957</v>
      </c>
      <c r="I39" s="40">
        <v>112</v>
      </c>
      <c r="J39" s="40">
        <v>18</v>
      </c>
      <c r="K39" s="41">
        <v>2</v>
      </c>
      <c r="L39" s="53">
        <f t="shared" si="0"/>
        <v>92</v>
      </c>
      <c r="M39" s="57">
        <v>86</v>
      </c>
      <c r="N39" s="41">
        <v>10</v>
      </c>
      <c r="O39" s="41">
        <v>2</v>
      </c>
      <c r="P39" s="53">
        <f t="shared" si="1"/>
        <v>74</v>
      </c>
    </row>
    <row r="40" spans="1:16" x14ac:dyDescent="0.2">
      <c r="A40" s="52"/>
      <c r="B40" s="40">
        <v>35</v>
      </c>
      <c r="C40" s="55">
        <v>425</v>
      </c>
      <c r="D40" s="55">
        <v>311.48540600000001</v>
      </c>
      <c r="E40" s="40">
        <v>33.627357000000003</v>
      </c>
      <c r="F40" s="40">
        <v>229.93915000000001</v>
      </c>
      <c r="G40" s="40">
        <v>14.816167</v>
      </c>
      <c r="H40" s="56">
        <v>32.589914999999998</v>
      </c>
      <c r="I40" s="40">
        <v>230</v>
      </c>
      <c r="J40" s="40">
        <v>33</v>
      </c>
      <c r="K40" s="41">
        <v>2</v>
      </c>
      <c r="L40" s="53">
        <f t="shared" si="0"/>
        <v>195</v>
      </c>
      <c r="M40" s="57">
        <v>171</v>
      </c>
      <c r="N40" s="41">
        <v>22</v>
      </c>
      <c r="O40" s="41">
        <v>2</v>
      </c>
      <c r="P40" s="53">
        <f t="shared" si="1"/>
        <v>147</v>
      </c>
    </row>
    <row r="41" spans="1:16" x14ac:dyDescent="0.2">
      <c r="A41" s="52"/>
      <c r="B41" s="40">
        <v>36</v>
      </c>
      <c r="C41" s="55">
        <v>179</v>
      </c>
      <c r="D41" s="55">
        <v>143.67567600000001</v>
      </c>
      <c r="E41" s="40">
        <v>20.937788999999999</v>
      </c>
      <c r="F41" s="40">
        <v>86.971798000000007</v>
      </c>
      <c r="G41" s="40">
        <v>3.1191930000000001</v>
      </c>
      <c r="H41" s="56">
        <v>32.589914999999998</v>
      </c>
      <c r="I41" s="40">
        <v>122</v>
      </c>
      <c r="J41" s="40">
        <v>20</v>
      </c>
      <c r="K41" s="41">
        <v>1</v>
      </c>
      <c r="L41" s="53">
        <f t="shared" si="0"/>
        <v>101</v>
      </c>
      <c r="M41" s="57">
        <v>90</v>
      </c>
      <c r="N41" s="41">
        <v>10</v>
      </c>
      <c r="O41" s="41">
        <v>1</v>
      </c>
      <c r="P41" s="53">
        <f t="shared" si="1"/>
        <v>79</v>
      </c>
    </row>
    <row r="42" spans="1:16" x14ac:dyDescent="0.2">
      <c r="A42" s="52"/>
      <c r="B42" s="40">
        <v>37</v>
      </c>
      <c r="C42" s="55">
        <v>230</v>
      </c>
      <c r="D42" s="55">
        <v>164.14198500000001</v>
      </c>
      <c r="E42" s="40">
        <v>23.475701999999998</v>
      </c>
      <c r="F42" s="40">
        <v>108.41690199999999</v>
      </c>
      <c r="G42" s="40">
        <v>7.4080830000000004</v>
      </c>
      <c r="H42" s="56">
        <v>24.442436000000001</v>
      </c>
      <c r="I42" s="40">
        <v>107</v>
      </c>
      <c r="J42" s="40">
        <v>15</v>
      </c>
      <c r="K42" s="41">
        <v>1</v>
      </c>
      <c r="L42" s="53">
        <f t="shared" si="0"/>
        <v>91</v>
      </c>
      <c r="M42" s="57">
        <v>80</v>
      </c>
      <c r="N42" s="41">
        <v>11</v>
      </c>
      <c r="O42" s="41">
        <v>1</v>
      </c>
      <c r="P42" s="53">
        <f t="shared" si="1"/>
        <v>68</v>
      </c>
    </row>
    <row r="43" spans="1:16" x14ac:dyDescent="0.2">
      <c r="A43" s="52"/>
      <c r="B43" s="40">
        <v>38</v>
      </c>
      <c r="C43" s="55">
        <v>202</v>
      </c>
      <c r="D43" s="55">
        <v>139.80390499999999</v>
      </c>
      <c r="E43" s="40">
        <v>26.013615999999999</v>
      </c>
      <c r="F43" s="40">
        <v>69.100882999999996</v>
      </c>
      <c r="G43" s="40">
        <v>5.068689</v>
      </c>
      <c r="H43" s="56">
        <v>39.107899000000003</v>
      </c>
      <c r="I43" s="40">
        <v>82</v>
      </c>
      <c r="J43" s="40">
        <v>14</v>
      </c>
      <c r="K43" s="41">
        <v>2</v>
      </c>
      <c r="L43" s="53">
        <f t="shared" si="0"/>
        <v>66</v>
      </c>
      <c r="M43" s="57">
        <v>60</v>
      </c>
      <c r="N43" s="41">
        <v>11</v>
      </c>
      <c r="O43" s="41">
        <v>2</v>
      </c>
      <c r="P43" s="53">
        <f t="shared" si="1"/>
        <v>47</v>
      </c>
    </row>
    <row r="44" spans="1:16" x14ac:dyDescent="0.2">
      <c r="A44" s="52"/>
      <c r="B44" s="40">
        <v>39</v>
      </c>
      <c r="C44" s="55">
        <v>845</v>
      </c>
      <c r="D44" s="55">
        <v>641.73746000000006</v>
      </c>
      <c r="E44" s="40">
        <v>150.487122</v>
      </c>
      <c r="F44" s="40">
        <v>311.97260199999999</v>
      </c>
      <c r="G44" s="40">
        <v>125.064235</v>
      </c>
      <c r="H44" s="56">
        <v>43.316077999999997</v>
      </c>
      <c r="I44" s="40">
        <v>388</v>
      </c>
      <c r="J44" s="40">
        <v>59</v>
      </c>
      <c r="K44" s="41">
        <v>8</v>
      </c>
      <c r="L44" s="53">
        <f t="shared" si="0"/>
        <v>321</v>
      </c>
      <c r="M44" s="57">
        <v>263</v>
      </c>
      <c r="N44" s="41">
        <v>33</v>
      </c>
      <c r="O44" s="41">
        <v>7</v>
      </c>
      <c r="P44" s="53">
        <f t="shared" si="1"/>
        <v>223</v>
      </c>
    </row>
    <row r="45" spans="1:16" x14ac:dyDescent="0.2">
      <c r="A45" s="52"/>
      <c r="B45" s="40">
        <v>40</v>
      </c>
      <c r="C45" s="55">
        <v>330</v>
      </c>
      <c r="D45" s="55">
        <v>242.55584999999999</v>
      </c>
      <c r="E45" s="40">
        <v>69.076059999999998</v>
      </c>
      <c r="F45" s="40">
        <v>100.932309</v>
      </c>
      <c r="G45" s="40">
        <v>51.888353000000002</v>
      </c>
      <c r="H45" s="56">
        <v>14.889901999999999</v>
      </c>
      <c r="I45" s="40">
        <v>83</v>
      </c>
      <c r="J45" s="40">
        <v>14</v>
      </c>
      <c r="K45" s="41">
        <v>3</v>
      </c>
      <c r="L45" s="53">
        <f t="shared" si="0"/>
        <v>66</v>
      </c>
      <c r="M45" s="57">
        <v>57</v>
      </c>
      <c r="N45" s="41">
        <v>10</v>
      </c>
      <c r="O45" s="41">
        <v>1</v>
      </c>
      <c r="P45" s="53">
        <f t="shared" si="1"/>
        <v>46</v>
      </c>
    </row>
    <row r="46" spans="1:16" x14ac:dyDescent="0.2">
      <c r="A46" s="52"/>
      <c r="B46" s="40">
        <v>41</v>
      </c>
      <c r="C46" s="55">
        <v>689</v>
      </c>
      <c r="D46" s="55">
        <v>496.10533199999998</v>
      </c>
      <c r="E46" s="40">
        <v>159.12163200000001</v>
      </c>
      <c r="F46" s="40">
        <v>195.74750599999999</v>
      </c>
      <c r="G46" s="40">
        <v>102.44623300000001</v>
      </c>
      <c r="H46" s="56">
        <v>30.456617999999999</v>
      </c>
      <c r="I46" s="40">
        <v>243</v>
      </c>
      <c r="J46" s="40">
        <v>48</v>
      </c>
      <c r="K46" s="41">
        <v>9</v>
      </c>
      <c r="L46" s="53">
        <f t="shared" si="0"/>
        <v>186</v>
      </c>
      <c r="M46" s="57">
        <v>165</v>
      </c>
      <c r="N46" s="41">
        <v>32</v>
      </c>
      <c r="O46" s="41">
        <v>4</v>
      </c>
      <c r="P46" s="53">
        <f t="shared" si="1"/>
        <v>129</v>
      </c>
    </row>
    <row r="47" spans="1:16" x14ac:dyDescent="0.2">
      <c r="A47" s="52"/>
      <c r="B47" s="40">
        <v>42</v>
      </c>
      <c r="C47" s="55">
        <v>327</v>
      </c>
      <c r="D47" s="55">
        <v>250.586466</v>
      </c>
      <c r="E47" s="40">
        <v>86.376776000000007</v>
      </c>
      <c r="F47" s="40">
        <v>76.214282999999995</v>
      </c>
      <c r="G47" s="40">
        <v>52.859217999999998</v>
      </c>
      <c r="H47" s="56">
        <v>10.136189</v>
      </c>
      <c r="I47" s="40">
        <v>89</v>
      </c>
      <c r="J47" s="40">
        <v>26</v>
      </c>
      <c r="K47" s="41">
        <v>1</v>
      </c>
      <c r="L47" s="53">
        <f t="shared" si="0"/>
        <v>62</v>
      </c>
      <c r="M47" s="57">
        <v>53</v>
      </c>
      <c r="N47" s="41">
        <v>16</v>
      </c>
      <c r="O47" s="41">
        <v>0</v>
      </c>
      <c r="P47" s="53">
        <f t="shared" si="1"/>
        <v>37</v>
      </c>
    </row>
    <row r="48" spans="1:16" x14ac:dyDescent="0.2">
      <c r="A48" s="52"/>
      <c r="B48" s="40">
        <v>43</v>
      </c>
      <c r="C48" s="55">
        <v>854</v>
      </c>
      <c r="D48" s="55">
        <v>719.97113000000002</v>
      </c>
      <c r="E48" s="40">
        <v>290.66469999999998</v>
      </c>
      <c r="F48" s="40">
        <v>339.07580999999999</v>
      </c>
      <c r="G48" s="40">
        <v>66.451590999999993</v>
      </c>
      <c r="H48" s="56">
        <v>14.404057999999999</v>
      </c>
      <c r="I48" s="40">
        <v>114</v>
      </c>
      <c r="J48" s="40">
        <v>33</v>
      </c>
      <c r="K48" s="41">
        <v>1</v>
      </c>
      <c r="L48" s="53">
        <f t="shared" si="0"/>
        <v>80</v>
      </c>
      <c r="M48" s="57">
        <v>62</v>
      </c>
      <c r="N48" s="41">
        <v>21</v>
      </c>
      <c r="O48" s="41">
        <v>0</v>
      </c>
      <c r="P48" s="53">
        <f t="shared" si="1"/>
        <v>41</v>
      </c>
    </row>
    <row r="49" spans="1:16" x14ac:dyDescent="0.2">
      <c r="A49" s="52"/>
      <c r="B49" s="40">
        <v>44</v>
      </c>
      <c r="C49" s="55">
        <v>668</v>
      </c>
      <c r="D49" s="55">
        <v>498.46369499999997</v>
      </c>
      <c r="E49" s="40">
        <v>141.44111599999999</v>
      </c>
      <c r="F49" s="40">
        <v>256.57779799999997</v>
      </c>
      <c r="G49" s="40">
        <v>72.697860000000006</v>
      </c>
      <c r="H49" s="56">
        <v>27.746924</v>
      </c>
      <c r="I49" s="40">
        <v>277</v>
      </c>
      <c r="J49" s="40">
        <v>54</v>
      </c>
      <c r="K49" s="41">
        <v>5</v>
      </c>
      <c r="L49" s="53">
        <f t="shared" si="0"/>
        <v>218</v>
      </c>
      <c r="M49" s="57">
        <v>186</v>
      </c>
      <c r="N49" s="41">
        <v>37</v>
      </c>
      <c r="O49" s="41">
        <v>2</v>
      </c>
      <c r="P49" s="53">
        <f t="shared" si="1"/>
        <v>147</v>
      </c>
    </row>
    <row r="50" spans="1:16" x14ac:dyDescent="0.2">
      <c r="A50" s="52"/>
      <c r="B50" s="40">
        <v>45</v>
      </c>
      <c r="C50" s="55">
        <v>655</v>
      </c>
      <c r="D50" s="55">
        <v>530.58003699999995</v>
      </c>
      <c r="E50" s="40">
        <v>162.83289099999999</v>
      </c>
      <c r="F50" s="40">
        <v>294.479488</v>
      </c>
      <c r="G50" s="40">
        <v>43.592328000000002</v>
      </c>
      <c r="H50" s="56">
        <v>14.050328</v>
      </c>
      <c r="I50" s="40">
        <v>203</v>
      </c>
      <c r="J50" s="40">
        <v>48</v>
      </c>
      <c r="K50" s="41">
        <v>3</v>
      </c>
      <c r="L50" s="53">
        <f t="shared" si="0"/>
        <v>152</v>
      </c>
      <c r="M50" s="57">
        <v>127</v>
      </c>
      <c r="N50" s="41">
        <v>29</v>
      </c>
      <c r="O50" s="41">
        <v>1</v>
      </c>
      <c r="P50" s="53">
        <f t="shared" si="1"/>
        <v>97</v>
      </c>
    </row>
    <row r="51" spans="1:16" x14ac:dyDescent="0.2">
      <c r="A51" s="52"/>
      <c r="B51" s="40">
        <v>46</v>
      </c>
      <c r="C51" s="55">
        <v>75</v>
      </c>
      <c r="D51" s="55">
        <v>67.151422999999994</v>
      </c>
      <c r="E51" s="40">
        <v>10.843643999999999</v>
      </c>
      <c r="F51" s="40">
        <v>34.467750000000002</v>
      </c>
      <c r="G51" s="40">
        <v>0</v>
      </c>
      <c r="H51" s="56">
        <v>21.840028</v>
      </c>
      <c r="I51" s="40">
        <v>36</v>
      </c>
      <c r="J51" s="40">
        <v>1</v>
      </c>
      <c r="K51" s="41">
        <v>0</v>
      </c>
      <c r="L51" s="53">
        <f t="shared" si="0"/>
        <v>35</v>
      </c>
      <c r="M51" s="57">
        <v>32</v>
      </c>
      <c r="N51" s="41">
        <v>1</v>
      </c>
      <c r="O51" s="41">
        <v>0</v>
      </c>
      <c r="P51" s="53">
        <f t="shared" si="1"/>
        <v>31</v>
      </c>
    </row>
    <row r="52" spans="1:16" x14ac:dyDescent="0.2">
      <c r="A52" s="52"/>
      <c r="B52" s="40">
        <v>47</v>
      </c>
      <c r="C52" s="55">
        <v>131</v>
      </c>
      <c r="D52" s="55">
        <v>70.624958000000007</v>
      </c>
      <c r="E52" s="40">
        <v>7.4196559999999998</v>
      </c>
      <c r="F52" s="40">
        <v>50.876434000000003</v>
      </c>
      <c r="G52" s="40">
        <v>3.5435289999999999</v>
      </c>
      <c r="H52" s="56">
        <v>3.9011999999999998</v>
      </c>
      <c r="I52" s="40">
        <v>51</v>
      </c>
      <c r="J52" s="40">
        <v>3</v>
      </c>
      <c r="K52" s="41">
        <v>1</v>
      </c>
      <c r="L52" s="53">
        <f t="shared" si="0"/>
        <v>47</v>
      </c>
      <c r="M52" s="57">
        <v>42</v>
      </c>
      <c r="N52" s="41">
        <v>2</v>
      </c>
      <c r="O52" s="41">
        <v>0</v>
      </c>
      <c r="P52" s="53">
        <f t="shared" si="1"/>
        <v>40</v>
      </c>
    </row>
    <row r="53" spans="1:16" x14ac:dyDescent="0.2">
      <c r="A53" s="52"/>
      <c r="B53" s="40">
        <v>48</v>
      </c>
      <c r="C53" s="55">
        <v>380</v>
      </c>
      <c r="D53" s="55">
        <v>271.37853899999999</v>
      </c>
      <c r="E53" s="40">
        <v>29.678625</v>
      </c>
      <c r="F53" s="40">
        <v>224.70424800000001</v>
      </c>
      <c r="G53" s="40">
        <v>2.3623530000000001</v>
      </c>
      <c r="H53" s="56">
        <v>12.191250999999999</v>
      </c>
      <c r="I53" s="40">
        <v>211</v>
      </c>
      <c r="J53" s="40">
        <v>44</v>
      </c>
      <c r="K53" s="41">
        <v>1</v>
      </c>
      <c r="L53" s="53">
        <f t="shared" si="0"/>
        <v>166</v>
      </c>
      <c r="M53" s="57">
        <v>150</v>
      </c>
      <c r="N53" s="41">
        <v>23</v>
      </c>
      <c r="O53" s="41">
        <v>1</v>
      </c>
      <c r="P53" s="53">
        <f t="shared" si="1"/>
        <v>126</v>
      </c>
    </row>
    <row r="54" spans="1:16" x14ac:dyDescent="0.2">
      <c r="A54" s="52"/>
      <c r="B54" s="40">
        <v>49</v>
      </c>
      <c r="C54" s="55">
        <v>139</v>
      </c>
      <c r="D54" s="55">
        <v>103.554599</v>
      </c>
      <c r="E54" s="40">
        <v>5.5647419999999999</v>
      </c>
      <c r="F54" s="40">
        <v>89.033758000000006</v>
      </c>
      <c r="G54" s="40">
        <v>4.7247060000000003</v>
      </c>
      <c r="H54" s="56">
        <v>0.97529999999999994</v>
      </c>
      <c r="I54" s="40">
        <v>95</v>
      </c>
      <c r="J54" s="40">
        <v>11</v>
      </c>
      <c r="K54" s="41">
        <v>3</v>
      </c>
      <c r="L54" s="53">
        <f t="shared" si="0"/>
        <v>81</v>
      </c>
      <c r="M54" s="57">
        <v>76</v>
      </c>
      <c r="N54" s="41">
        <v>9</v>
      </c>
      <c r="O54" s="41">
        <v>3</v>
      </c>
      <c r="P54" s="53">
        <f t="shared" si="1"/>
        <v>64</v>
      </c>
    </row>
    <row r="55" spans="1:16" x14ac:dyDescent="0.2">
      <c r="A55" s="52"/>
      <c r="B55" s="40">
        <v>50</v>
      </c>
      <c r="C55" s="55">
        <v>97</v>
      </c>
      <c r="D55" s="55">
        <v>83.353779000000003</v>
      </c>
      <c r="E55" s="40">
        <v>4.3281330000000002</v>
      </c>
      <c r="F55" s="40">
        <v>62.535615999999997</v>
      </c>
      <c r="G55" s="40">
        <v>10.630587999999999</v>
      </c>
      <c r="H55" s="56">
        <v>0.97529999999999994</v>
      </c>
      <c r="I55" s="40">
        <v>62</v>
      </c>
      <c r="J55" s="40">
        <v>11</v>
      </c>
      <c r="K55" s="41">
        <v>0</v>
      </c>
      <c r="L55" s="53">
        <f t="shared" si="0"/>
        <v>51</v>
      </c>
      <c r="M55" s="57">
        <v>50</v>
      </c>
      <c r="N55" s="41">
        <v>10</v>
      </c>
      <c r="O55" s="41">
        <v>0</v>
      </c>
      <c r="P55" s="53">
        <f t="shared" si="1"/>
        <v>40</v>
      </c>
    </row>
    <row r="56" spans="1:16" x14ac:dyDescent="0.2">
      <c r="A56" s="52"/>
      <c r="B56" s="40">
        <v>51</v>
      </c>
      <c r="C56" s="55">
        <v>166</v>
      </c>
      <c r="D56" s="55">
        <v>106.020775</v>
      </c>
      <c r="E56" s="40">
        <v>15.457617000000001</v>
      </c>
      <c r="F56" s="40">
        <v>78.434501999999995</v>
      </c>
      <c r="G56" s="40">
        <v>7.087059</v>
      </c>
      <c r="H56" s="56">
        <v>3.4135499999999999</v>
      </c>
      <c r="I56" s="40">
        <v>86</v>
      </c>
      <c r="J56" s="40">
        <v>4</v>
      </c>
      <c r="K56" s="41">
        <v>7</v>
      </c>
      <c r="L56" s="53">
        <f t="shared" si="0"/>
        <v>75</v>
      </c>
      <c r="M56" s="57">
        <v>75</v>
      </c>
      <c r="N56" s="41">
        <v>4</v>
      </c>
      <c r="O56" s="41">
        <v>4</v>
      </c>
      <c r="P56" s="53">
        <f t="shared" si="1"/>
        <v>67</v>
      </c>
    </row>
    <row r="57" spans="1:16" x14ac:dyDescent="0.2">
      <c r="A57" s="52"/>
      <c r="B57" s="40">
        <v>52</v>
      </c>
      <c r="C57" s="55">
        <v>228</v>
      </c>
      <c r="D57" s="55">
        <v>177.584675</v>
      </c>
      <c r="E57" s="40">
        <v>24.732188000000001</v>
      </c>
      <c r="F57" s="40">
        <v>132.490712</v>
      </c>
      <c r="G57" s="40">
        <v>18.898823</v>
      </c>
      <c r="H57" s="56">
        <v>1.46295</v>
      </c>
      <c r="I57" s="40">
        <v>147</v>
      </c>
      <c r="J57" s="40">
        <v>20</v>
      </c>
      <c r="K57" s="41">
        <v>0</v>
      </c>
      <c r="L57" s="53">
        <f t="shared" si="0"/>
        <v>127</v>
      </c>
      <c r="M57" s="57">
        <v>111</v>
      </c>
      <c r="N57" s="41">
        <v>15</v>
      </c>
      <c r="O57" s="41">
        <v>0</v>
      </c>
      <c r="P57" s="53">
        <f t="shared" si="1"/>
        <v>96</v>
      </c>
    </row>
    <row r="58" spans="1:16" x14ac:dyDescent="0.2">
      <c r="A58" s="52"/>
      <c r="B58" s="40">
        <v>53</v>
      </c>
      <c r="C58" s="55">
        <v>269</v>
      </c>
      <c r="D58" s="55">
        <v>225.57703900000001</v>
      </c>
      <c r="E58" s="40">
        <v>42.857109999999999</v>
      </c>
      <c r="F58" s="40">
        <v>114.17603200000001</v>
      </c>
      <c r="G58" s="40">
        <v>15.964912999999999</v>
      </c>
      <c r="H58" s="56">
        <v>51.000034999999997</v>
      </c>
      <c r="I58" s="40">
        <v>89</v>
      </c>
      <c r="J58" s="40">
        <v>8</v>
      </c>
      <c r="K58" s="41">
        <v>3</v>
      </c>
      <c r="L58" s="53">
        <f t="shared" si="0"/>
        <v>78</v>
      </c>
      <c r="M58" s="57">
        <v>57</v>
      </c>
      <c r="N58" s="41">
        <v>4</v>
      </c>
      <c r="O58" s="41">
        <v>1</v>
      </c>
      <c r="P58" s="53">
        <f t="shared" si="1"/>
        <v>52</v>
      </c>
    </row>
    <row r="59" spans="1:16" x14ac:dyDescent="0.2">
      <c r="A59" s="52"/>
      <c r="B59" s="40">
        <v>54</v>
      </c>
      <c r="C59" s="55">
        <v>210</v>
      </c>
      <c r="D59" s="55">
        <v>163.451404</v>
      </c>
      <c r="E59" s="40">
        <v>29.999977999999999</v>
      </c>
      <c r="F59" s="40">
        <v>91.591762000000003</v>
      </c>
      <c r="G59" s="40">
        <v>10.833334000000001</v>
      </c>
      <c r="H59" s="56">
        <v>25.500018000000001</v>
      </c>
      <c r="I59" s="40">
        <v>60</v>
      </c>
      <c r="J59" s="40">
        <v>7</v>
      </c>
      <c r="K59" s="41">
        <v>1</v>
      </c>
      <c r="L59" s="53">
        <f t="shared" si="0"/>
        <v>52</v>
      </c>
      <c r="M59" s="57">
        <v>44</v>
      </c>
      <c r="N59" s="41">
        <v>5</v>
      </c>
      <c r="O59" s="41">
        <v>0</v>
      </c>
      <c r="P59" s="53">
        <f t="shared" si="1"/>
        <v>39</v>
      </c>
    </row>
    <row r="60" spans="1:16" x14ac:dyDescent="0.2">
      <c r="A60" s="52"/>
      <c r="B60" s="40">
        <v>55</v>
      </c>
      <c r="C60" s="55">
        <v>487</v>
      </c>
      <c r="D60" s="55">
        <v>458.01214499999998</v>
      </c>
      <c r="E60" s="40">
        <v>99.642781999999997</v>
      </c>
      <c r="F60" s="40">
        <v>292.340824</v>
      </c>
      <c r="G60" s="40">
        <v>18.245615000000001</v>
      </c>
      <c r="H60" s="56">
        <v>44.625030000000002</v>
      </c>
      <c r="I60" s="40">
        <v>318</v>
      </c>
      <c r="J60" s="40">
        <v>48</v>
      </c>
      <c r="K60" s="41">
        <v>8</v>
      </c>
      <c r="L60" s="53">
        <f t="shared" si="0"/>
        <v>262</v>
      </c>
      <c r="M60" s="57">
        <v>230</v>
      </c>
      <c r="N60" s="41">
        <v>33</v>
      </c>
      <c r="O60" s="41">
        <v>4</v>
      </c>
      <c r="P60" s="53">
        <f t="shared" si="1"/>
        <v>193</v>
      </c>
    </row>
    <row r="61" spans="1:16" x14ac:dyDescent="0.2">
      <c r="A61" s="52"/>
      <c r="B61" s="40">
        <v>56</v>
      </c>
      <c r="C61" s="55">
        <v>225</v>
      </c>
      <c r="D61" s="55">
        <v>189.71435299999999</v>
      </c>
      <c r="E61" s="40">
        <v>48.214249000000002</v>
      </c>
      <c r="F61" s="40">
        <v>84.063670999999999</v>
      </c>
      <c r="G61" s="40">
        <v>13.114036</v>
      </c>
      <c r="H61" s="56">
        <v>40.375027000000003</v>
      </c>
      <c r="I61" s="40">
        <v>73</v>
      </c>
      <c r="J61" s="40">
        <v>12</v>
      </c>
      <c r="K61" s="41">
        <v>0</v>
      </c>
      <c r="L61" s="53">
        <f t="shared" si="0"/>
        <v>61</v>
      </c>
      <c r="M61" s="57">
        <v>53</v>
      </c>
      <c r="N61" s="41">
        <v>9</v>
      </c>
      <c r="O61" s="41">
        <v>0</v>
      </c>
      <c r="P61" s="53">
        <f t="shared" si="1"/>
        <v>44</v>
      </c>
    </row>
    <row r="62" spans="1:16" x14ac:dyDescent="0.2">
      <c r="A62" s="52"/>
      <c r="B62" s="40">
        <v>57</v>
      </c>
      <c r="C62" s="55">
        <v>623</v>
      </c>
      <c r="D62" s="55">
        <v>308.35784899999999</v>
      </c>
      <c r="E62" s="40">
        <v>0</v>
      </c>
      <c r="F62" s="40">
        <v>235.91584499999999</v>
      </c>
      <c r="G62" s="40">
        <v>61.965814000000002</v>
      </c>
      <c r="H62" s="56">
        <v>10.476191</v>
      </c>
      <c r="I62" s="40">
        <v>238</v>
      </c>
      <c r="J62" s="40">
        <v>40</v>
      </c>
      <c r="K62" s="41">
        <v>9</v>
      </c>
      <c r="L62" s="53">
        <f t="shared" si="0"/>
        <v>189</v>
      </c>
      <c r="M62" s="57">
        <v>169</v>
      </c>
      <c r="N62" s="41">
        <v>29</v>
      </c>
      <c r="O62" s="41">
        <v>8</v>
      </c>
      <c r="P62" s="53">
        <f t="shared" si="1"/>
        <v>132</v>
      </c>
    </row>
    <row r="63" spans="1:16" x14ac:dyDescent="0.2">
      <c r="A63" s="52"/>
      <c r="B63" s="40">
        <v>58</v>
      </c>
      <c r="C63" s="55">
        <v>321</v>
      </c>
      <c r="D63" s="55">
        <v>235.982416</v>
      </c>
      <c r="E63" s="40">
        <v>34.285688</v>
      </c>
      <c r="F63" s="40">
        <v>168.36124100000001</v>
      </c>
      <c r="G63" s="40">
        <v>20.474585000000001</v>
      </c>
      <c r="H63" s="56">
        <v>12.071434</v>
      </c>
      <c r="I63" s="40">
        <v>182</v>
      </c>
      <c r="J63" s="40">
        <v>25</v>
      </c>
      <c r="K63" s="41">
        <v>6</v>
      </c>
      <c r="L63" s="53">
        <f t="shared" si="0"/>
        <v>151</v>
      </c>
      <c r="M63" s="57">
        <v>133</v>
      </c>
      <c r="N63" s="41">
        <v>17</v>
      </c>
      <c r="O63" s="41">
        <v>6</v>
      </c>
      <c r="P63" s="53">
        <f t="shared" si="1"/>
        <v>110</v>
      </c>
    </row>
    <row r="64" spans="1:16" x14ac:dyDescent="0.2">
      <c r="A64" s="52"/>
      <c r="B64" s="40">
        <v>59</v>
      </c>
      <c r="C64" s="55">
        <v>204</v>
      </c>
      <c r="D64" s="55">
        <v>119.03404399999999</v>
      </c>
      <c r="E64" s="40">
        <v>0</v>
      </c>
      <c r="F64" s="40">
        <v>82.428428999999994</v>
      </c>
      <c r="G64" s="40">
        <v>34.700856000000002</v>
      </c>
      <c r="H64" s="56">
        <v>1.9047620000000001</v>
      </c>
      <c r="I64" s="40">
        <v>98</v>
      </c>
      <c r="J64" s="40">
        <v>5</v>
      </c>
      <c r="K64" s="41">
        <v>0</v>
      </c>
      <c r="L64" s="53">
        <f t="shared" si="0"/>
        <v>93</v>
      </c>
      <c r="M64" s="57">
        <v>67</v>
      </c>
      <c r="N64" s="41">
        <v>4</v>
      </c>
      <c r="O64" s="41">
        <v>0</v>
      </c>
      <c r="P64" s="53">
        <f t="shared" si="1"/>
        <v>63</v>
      </c>
    </row>
    <row r="65" spans="1:16" x14ac:dyDescent="0.2">
      <c r="A65" s="52"/>
      <c r="B65" s="40">
        <v>60</v>
      </c>
      <c r="C65" s="55">
        <v>316</v>
      </c>
      <c r="D65" s="55">
        <v>168.52374900000001</v>
      </c>
      <c r="E65" s="40">
        <v>0</v>
      </c>
      <c r="F65" s="40">
        <v>133.590901</v>
      </c>
      <c r="G65" s="40">
        <v>28.504273999999999</v>
      </c>
      <c r="H65" s="56">
        <v>6.428572</v>
      </c>
      <c r="I65" s="40">
        <v>156</v>
      </c>
      <c r="J65" s="40">
        <v>31</v>
      </c>
      <c r="K65" s="41">
        <v>3</v>
      </c>
      <c r="L65" s="53">
        <f t="shared" si="0"/>
        <v>122</v>
      </c>
      <c r="M65" s="57">
        <v>126</v>
      </c>
      <c r="N65" s="41">
        <v>24</v>
      </c>
      <c r="O65" s="41">
        <v>2</v>
      </c>
      <c r="P65" s="53">
        <f t="shared" si="1"/>
        <v>100</v>
      </c>
    </row>
    <row r="66" spans="1:16" x14ac:dyDescent="0.2">
      <c r="A66" s="52"/>
      <c r="B66" s="40">
        <v>61</v>
      </c>
      <c r="C66" s="55">
        <v>58</v>
      </c>
      <c r="D66" s="55">
        <v>31.306553999999998</v>
      </c>
      <c r="E66" s="40">
        <v>0</v>
      </c>
      <c r="F66" s="40">
        <v>24.633783000000001</v>
      </c>
      <c r="G66" s="40">
        <v>6.1965810000000001</v>
      </c>
      <c r="H66" s="56">
        <v>0.47619099999999998</v>
      </c>
      <c r="I66" s="40">
        <v>16</v>
      </c>
      <c r="J66" s="40">
        <v>3</v>
      </c>
      <c r="K66" s="41">
        <v>0</v>
      </c>
      <c r="L66" s="53">
        <f t="shared" si="0"/>
        <v>13</v>
      </c>
      <c r="M66" s="57">
        <v>10</v>
      </c>
      <c r="N66" s="41">
        <v>3</v>
      </c>
      <c r="O66" s="41">
        <v>0</v>
      </c>
      <c r="P66" s="53">
        <f t="shared" si="1"/>
        <v>7</v>
      </c>
    </row>
    <row r="67" spans="1:16" x14ac:dyDescent="0.2">
      <c r="A67" s="52"/>
      <c r="B67" s="40">
        <v>62</v>
      </c>
      <c r="C67" s="55">
        <v>246</v>
      </c>
      <c r="D67" s="55">
        <v>195.54953699999999</v>
      </c>
      <c r="E67" s="40">
        <v>24.439769999999999</v>
      </c>
      <c r="F67" s="40">
        <v>95.760367000000002</v>
      </c>
      <c r="G67" s="40">
        <v>26.674977999999999</v>
      </c>
      <c r="H67" s="56">
        <v>48.674419999999998</v>
      </c>
      <c r="I67" s="40">
        <v>154</v>
      </c>
      <c r="J67" s="40">
        <v>16</v>
      </c>
      <c r="K67" s="41">
        <v>0</v>
      </c>
      <c r="L67" s="53">
        <f t="shared" si="0"/>
        <v>138</v>
      </c>
      <c r="M67" s="57">
        <v>107</v>
      </c>
      <c r="N67" s="41">
        <v>9</v>
      </c>
      <c r="O67" s="41">
        <v>0</v>
      </c>
      <c r="P67" s="53">
        <f t="shared" si="1"/>
        <v>98</v>
      </c>
    </row>
    <row r="68" spans="1:16" x14ac:dyDescent="0.2">
      <c r="A68" s="52"/>
      <c r="B68" s="40">
        <v>63</v>
      </c>
      <c r="C68" s="55">
        <v>179</v>
      </c>
      <c r="D68" s="55">
        <v>170.019454</v>
      </c>
      <c r="E68" s="40">
        <v>21.724240999999999</v>
      </c>
      <c r="F68" s="40">
        <v>58.861877</v>
      </c>
      <c r="G68" s="40">
        <v>55.572870999999999</v>
      </c>
      <c r="H68" s="56">
        <v>33.860466000000002</v>
      </c>
      <c r="I68" s="40">
        <v>75</v>
      </c>
      <c r="J68" s="40">
        <v>19</v>
      </c>
      <c r="K68" s="41">
        <v>1</v>
      </c>
      <c r="L68" s="53">
        <f t="shared" si="0"/>
        <v>55</v>
      </c>
      <c r="M68" s="57">
        <v>56</v>
      </c>
      <c r="N68" s="41">
        <v>13</v>
      </c>
      <c r="O68" s="41">
        <v>1</v>
      </c>
      <c r="P68" s="53">
        <f t="shared" si="1"/>
        <v>42</v>
      </c>
    </row>
    <row r="69" spans="1:16" x14ac:dyDescent="0.2">
      <c r="A69" s="52"/>
      <c r="B69" s="40">
        <v>64</v>
      </c>
      <c r="C69" s="55">
        <v>187</v>
      </c>
      <c r="D69" s="55">
        <v>143.74580599999999</v>
      </c>
      <c r="E69" s="40">
        <v>18.329829</v>
      </c>
      <c r="F69" s="40">
        <v>90.489153000000002</v>
      </c>
      <c r="G69" s="40">
        <v>22.229149</v>
      </c>
      <c r="H69" s="56">
        <v>12.697675</v>
      </c>
      <c r="I69" s="40">
        <v>97</v>
      </c>
      <c r="J69" s="40">
        <v>14</v>
      </c>
      <c r="K69" s="41">
        <v>2</v>
      </c>
      <c r="L69" s="53">
        <f t="shared" si="0"/>
        <v>81</v>
      </c>
      <c r="M69" s="57">
        <v>76</v>
      </c>
      <c r="N69" s="41">
        <v>11</v>
      </c>
      <c r="O69" s="41">
        <v>1</v>
      </c>
      <c r="P69" s="53">
        <f t="shared" si="1"/>
        <v>64</v>
      </c>
    </row>
    <row r="70" spans="1:16" x14ac:dyDescent="0.2">
      <c r="A70" s="52"/>
      <c r="B70" s="40">
        <v>65</v>
      </c>
      <c r="C70" s="55">
        <v>97</v>
      </c>
      <c r="D70" s="55">
        <v>63.906142000000003</v>
      </c>
      <c r="E70" s="40">
        <v>19.008711000000002</v>
      </c>
      <c r="F70" s="40">
        <v>29.870204999999999</v>
      </c>
      <c r="G70" s="40">
        <v>4.4458299999999999</v>
      </c>
      <c r="H70" s="56">
        <v>10.581396</v>
      </c>
      <c r="I70" s="40">
        <v>24</v>
      </c>
      <c r="J70" s="40">
        <v>6</v>
      </c>
      <c r="K70" s="41">
        <v>0</v>
      </c>
      <c r="L70" s="53">
        <f t="shared" si="0"/>
        <v>18</v>
      </c>
      <c r="M70" s="57">
        <v>14</v>
      </c>
      <c r="N70" s="41">
        <v>3</v>
      </c>
      <c r="O70" s="41">
        <v>0</v>
      </c>
      <c r="P70" s="53">
        <f t="shared" si="1"/>
        <v>11</v>
      </c>
    </row>
    <row r="71" spans="1:16" x14ac:dyDescent="0.2">
      <c r="A71" s="52"/>
      <c r="B71" s="40">
        <v>66</v>
      </c>
      <c r="C71" s="55">
        <v>68</v>
      </c>
      <c r="D71" s="55">
        <v>40.040984000000002</v>
      </c>
      <c r="E71" s="40">
        <v>0</v>
      </c>
      <c r="F71" s="40">
        <v>37.898128</v>
      </c>
      <c r="G71" s="40">
        <v>0</v>
      </c>
      <c r="H71" s="56">
        <v>2.1428569999999998</v>
      </c>
      <c r="I71" s="40">
        <v>46</v>
      </c>
      <c r="J71" s="40">
        <v>3</v>
      </c>
      <c r="K71" s="41">
        <v>0</v>
      </c>
      <c r="L71" s="53">
        <f t="shared" ref="L71:L74" si="2">I71-J71-K71</f>
        <v>43</v>
      </c>
      <c r="M71" s="57">
        <v>35</v>
      </c>
      <c r="N71" s="41">
        <v>2</v>
      </c>
      <c r="O71" s="41">
        <v>0</v>
      </c>
      <c r="P71" s="53">
        <f t="shared" si="1"/>
        <v>33</v>
      </c>
    </row>
    <row r="72" spans="1:16" x14ac:dyDescent="0.2">
      <c r="A72" s="52"/>
      <c r="B72" s="40">
        <v>67</v>
      </c>
      <c r="C72" s="55">
        <v>339</v>
      </c>
      <c r="D72" s="55">
        <v>241.50188</v>
      </c>
      <c r="E72" s="40">
        <v>30.549713000000001</v>
      </c>
      <c r="F72" s="40">
        <v>131.78031899999999</v>
      </c>
      <c r="G72" s="40">
        <v>62.241616</v>
      </c>
      <c r="H72" s="56">
        <v>16.930233000000001</v>
      </c>
      <c r="I72" s="40">
        <v>162</v>
      </c>
      <c r="J72" s="40">
        <v>27</v>
      </c>
      <c r="K72" s="41">
        <v>0</v>
      </c>
      <c r="L72" s="53">
        <f t="shared" si="2"/>
        <v>135</v>
      </c>
      <c r="M72" s="57">
        <v>130</v>
      </c>
      <c r="N72" s="41">
        <v>24</v>
      </c>
      <c r="O72" s="41">
        <v>0</v>
      </c>
      <c r="P72" s="53">
        <f t="shared" si="1"/>
        <v>106</v>
      </c>
    </row>
    <row r="73" spans="1:16" x14ac:dyDescent="0.2">
      <c r="A73" s="52"/>
      <c r="B73" s="40">
        <v>68</v>
      </c>
      <c r="C73" s="55">
        <v>327</v>
      </c>
      <c r="D73" s="55">
        <v>229.399765</v>
      </c>
      <c r="E73" s="40">
        <v>19.687593</v>
      </c>
      <c r="F73" s="40">
        <v>138.808605</v>
      </c>
      <c r="G73" s="40">
        <v>22.229149</v>
      </c>
      <c r="H73" s="56">
        <v>48.674421000000002</v>
      </c>
      <c r="I73" s="40">
        <v>141</v>
      </c>
      <c r="J73" s="40">
        <v>18</v>
      </c>
      <c r="K73" s="41">
        <v>1</v>
      </c>
      <c r="L73" s="53">
        <f t="shared" si="2"/>
        <v>122</v>
      </c>
      <c r="M73" s="57">
        <v>102</v>
      </c>
      <c r="N73" s="41">
        <v>11</v>
      </c>
      <c r="O73" s="41">
        <v>1</v>
      </c>
      <c r="P73" s="53">
        <f t="shared" si="1"/>
        <v>90</v>
      </c>
    </row>
    <row r="74" spans="1:16" x14ac:dyDescent="0.2">
      <c r="A74" s="54"/>
      <c r="B74" s="40">
        <v>69</v>
      </c>
      <c r="C74" s="55">
        <v>66</v>
      </c>
      <c r="D74" s="55">
        <v>45.589700000000001</v>
      </c>
      <c r="E74" s="40">
        <v>2.036648</v>
      </c>
      <c r="F74" s="40">
        <v>30.748743000000001</v>
      </c>
      <c r="G74" s="40">
        <v>2.222915</v>
      </c>
      <c r="H74" s="56">
        <v>10.581396</v>
      </c>
      <c r="I74" s="40">
        <v>42</v>
      </c>
      <c r="J74" s="40">
        <v>2</v>
      </c>
      <c r="K74" s="41">
        <v>0</v>
      </c>
      <c r="L74" s="53">
        <f t="shared" si="2"/>
        <v>40</v>
      </c>
      <c r="M74" s="57">
        <v>32</v>
      </c>
      <c r="N74" s="41">
        <v>1</v>
      </c>
      <c r="O74" s="41">
        <v>0</v>
      </c>
      <c r="P74" s="53">
        <f t="shared" ref="P74" si="3">M74-N74-O74</f>
        <v>31</v>
      </c>
    </row>
    <row r="76" spans="1:16" x14ac:dyDescent="0.2">
      <c r="B76" s="41"/>
      <c r="C76" s="41">
        <f t="shared" ref="C76:P76" si="4">SUM(C6:C75)</f>
        <v>28142</v>
      </c>
      <c r="D76" s="41">
        <f t="shared" si="4"/>
        <v>18272.30814999999</v>
      </c>
      <c r="E76" s="41">
        <f t="shared" si="4"/>
        <v>3813.3076619999988</v>
      </c>
      <c r="F76" s="41">
        <f t="shared" si="4"/>
        <v>10965.545301999997</v>
      </c>
      <c r="G76" s="41">
        <f t="shared" si="4"/>
        <v>1814.9086629999997</v>
      </c>
      <c r="H76" s="41">
        <f t="shared" si="4"/>
        <v>1296.3884319999997</v>
      </c>
      <c r="I76" s="41">
        <f t="shared" si="4"/>
        <v>7981</v>
      </c>
      <c r="J76" s="41">
        <f t="shared" si="4"/>
        <v>1275</v>
      </c>
      <c r="K76" s="41">
        <f t="shared" si="4"/>
        <v>128</v>
      </c>
      <c r="L76" s="41">
        <f t="shared" si="4"/>
        <v>6578</v>
      </c>
      <c r="M76" s="41">
        <f t="shared" si="4"/>
        <v>5620</v>
      </c>
      <c r="N76" s="41">
        <f t="shared" si="4"/>
        <v>824</v>
      </c>
      <c r="O76" s="41">
        <f t="shared" si="4"/>
        <v>86</v>
      </c>
      <c r="P76" s="41">
        <f t="shared" si="4"/>
        <v>4710</v>
      </c>
    </row>
  </sheetData>
  <sheetProtection sheet="1" selectLockedCells="1"/>
  <protectedRanges>
    <protectedRange sqref="A6:A74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3" width="7.140625" style="46" customWidth="1"/>
    <col min="4" max="5" width="7.140625" style="46" bestFit="1" customWidth="1"/>
    <col min="6" max="7" width="7.140625" style="46" customWidth="1"/>
    <col min="8" max="8" width="10.140625" style="46" bestFit="1" customWidth="1"/>
    <col min="9" max="9" width="9" style="46" customWidth="1"/>
    <col min="10" max="10" width="8" style="46" customWidth="1"/>
    <col min="11" max="11" width="8" style="46" bestFit="1" customWidth="1"/>
    <col min="12" max="14" width="8" style="46" customWidth="1"/>
    <col min="15" max="15" width="13.140625" style="46" customWidth="1"/>
    <col min="16" max="17" width="8" style="46" bestFit="1" customWidth="1"/>
    <col min="18" max="18" width="8" style="46" customWidth="1"/>
    <col min="19" max="19" width="10.140625" style="46" bestFit="1" customWidth="1"/>
    <col min="20" max="20" width="6.42578125" style="46" bestFit="1" customWidth="1"/>
    <col min="21" max="21" width="9.140625" style="46" bestFit="1" customWidth="1"/>
    <col min="22" max="22" width="7.42578125" style="46" bestFit="1" customWidth="1"/>
    <col min="23" max="23" width="6.85546875" style="46" bestFit="1" customWidth="1"/>
    <col min="24" max="24" width="5.42578125" style="46" bestFit="1" customWidth="1"/>
    <col min="25" max="16384" width="9.140625" style="46"/>
  </cols>
  <sheetData>
    <row r="1" spans="1:18" s="49" customFormat="1" ht="15" x14ac:dyDescent="0.25">
      <c r="A1" s="48" t="s">
        <v>0</v>
      </c>
      <c r="B1" s="48"/>
      <c r="G1" s="50" t="s">
        <v>25</v>
      </c>
      <c r="H1" s="68">
        <f>I8/5</f>
        <v>5628.4</v>
      </c>
    </row>
    <row r="2" spans="1:18" s="49" customFormat="1" ht="15" x14ac:dyDescent="0.25">
      <c r="A2" s="48" t="s">
        <v>56</v>
      </c>
      <c r="B2" s="48"/>
    </row>
    <row r="3" spans="1:18" s="49" customFormat="1" ht="15" x14ac:dyDescent="0.25">
      <c r="A3" s="76" t="s">
        <v>50</v>
      </c>
      <c r="B3" s="76"/>
      <c r="C3" s="76"/>
      <c r="D3" s="76"/>
      <c r="E3" s="76"/>
      <c r="F3" s="76"/>
    </row>
    <row r="4" spans="1:18" s="49" customFormat="1" ht="15" x14ac:dyDescent="0.25">
      <c r="A4" s="76"/>
      <c r="B4" s="76"/>
      <c r="C4" s="76"/>
      <c r="D4" s="76"/>
      <c r="E4" s="76"/>
      <c r="F4" s="76"/>
    </row>
    <row r="5" spans="1:18" ht="13.5" thickBot="1" x14ac:dyDescent="0.25">
      <c r="A5" s="47"/>
      <c r="B5" s="47"/>
      <c r="C5" s="47"/>
      <c r="D5" s="47"/>
      <c r="E5" s="47"/>
      <c r="F5" s="47"/>
      <c r="G5" s="47"/>
    </row>
    <row r="6" spans="1:18" ht="13.5" thickBot="1" x14ac:dyDescent="0.25">
      <c r="C6" s="81" t="s">
        <v>22</v>
      </c>
      <c r="D6" s="82"/>
      <c r="E6" s="82"/>
      <c r="F6" s="82"/>
      <c r="G6" s="82"/>
      <c r="H6" s="82"/>
      <c r="I6" s="83"/>
      <c r="J6" s="81" t="s">
        <v>24</v>
      </c>
      <c r="K6" s="82"/>
      <c r="L6" s="82"/>
      <c r="M6" s="82"/>
      <c r="N6" s="82"/>
      <c r="O6" s="82"/>
      <c r="P6" s="83"/>
    </row>
    <row r="7" spans="1:18" ht="13.5" thickBot="1" x14ac:dyDescent="0.25">
      <c r="A7" s="6" t="s">
        <v>21</v>
      </c>
      <c r="B7" s="6" t="s">
        <v>20</v>
      </c>
      <c r="C7" s="28">
        <v>1</v>
      </c>
      <c r="D7" s="29">
        <v>2</v>
      </c>
      <c r="E7" s="29">
        <v>3</v>
      </c>
      <c r="F7" s="29">
        <v>4</v>
      </c>
      <c r="G7" s="69">
        <v>5</v>
      </c>
      <c r="H7" s="30" t="s">
        <v>1</v>
      </c>
      <c r="I7" s="30" t="s">
        <v>2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69">
        <v>5</v>
      </c>
      <c r="O7" s="30" t="s">
        <v>1</v>
      </c>
      <c r="P7" s="30" t="s">
        <v>2</v>
      </c>
    </row>
    <row r="8" spans="1:18" ht="12.75" customHeight="1" x14ac:dyDescent="0.2">
      <c r="A8" s="84" t="s">
        <v>51</v>
      </c>
      <c r="B8" s="31" t="s">
        <v>13</v>
      </c>
      <c r="C8" s="8">
        <f>SUMIF(Assignments!$A$6:$A$74,"=1",Assignments!$C$6:$C$74)</f>
        <v>0</v>
      </c>
      <c r="D8" s="9">
        <f>SUMIF(Assignments!$A$6:$A$74,"=2",Assignments!$C$6:$C$74)</f>
        <v>0</v>
      </c>
      <c r="E8" s="9">
        <f>SUMIF(Assignments!$A$6:$A$74,"=3",Assignments!$C$6:$C$74)</f>
        <v>0</v>
      </c>
      <c r="F8" s="9">
        <f>SUMIF(Assignments!$A$6:$A$74,"=4",Assignments!$C$6:$C$74)</f>
        <v>0</v>
      </c>
      <c r="G8" s="9">
        <f>SUMIF(Assignments!$A$6:$A$74,"=5",Assignments!$C$6:$C$74)</f>
        <v>0</v>
      </c>
      <c r="H8" s="10">
        <f>I8-SUM(C8:G8)</f>
        <v>28142</v>
      </c>
      <c r="I8" s="10">
        <f>Assignments!C76</f>
        <v>28142</v>
      </c>
      <c r="J8" s="11"/>
      <c r="K8" s="12"/>
      <c r="L8" s="12"/>
      <c r="M8" s="12"/>
      <c r="N8" s="12"/>
      <c r="O8" s="43"/>
      <c r="P8" s="13"/>
      <c r="R8" s="7"/>
    </row>
    <row r="9" spans="1:18" ht="26.25" thickBot="1" x14ac:dyDescent="0.25">
      <c r="A9" s="85"/>
      <c r="B9" s="32" t="s">
        <v>23</v>
      </c>
      <c r="C9" s="14">
        <f>C8-$H$1</f>
        <v>-5628.4</v>
      </c>
      <c r="D9" s="15">
        <f>D8-$H$1</f>
        <v>-5628.4</v>
      </c>
      <c r="E9" s="15">
        <f>E8-$H$1</f>
        <v>-5628.4</v>
      </c>
      <c r="F9" s="15">
        <f>F8-$H$1</f>
        <v>-5628.4</v>
      </c>
      <c r="G9" s="15">
        <f>G8-$H$1</f>
        <v>-5628.4</v>
      </c>
      <c r="H9" s="16"/>
      <c r="I9" s="16">
        <f>MAX(C9:F9)-MIN(C9:F9)</f>
        <v>0</v>
      </c>
      <c r="J9" s="66">
        <f>C9/$H$1</f>
        <v>-1</v>
      </c>
      <c r="K9" s="67">
        <f>D9/$H$1</f>
        <v>-1</v>
      </c>
      <c r="L9" s="67">
        <f>E9/$H$1</f>
        <v>-1</v>
      </c>
      <c r="M9" s="67">
        <f>F9/$H$1</f>
        <v>-1</v>
      </c>
      <c r="N9" s="67">
        <f>G9/$H$1</f>
        <v>-1</v>
      </c>
      <c r="O9" s="44"/>
      <c r="P9" s="27">
        <f>I9/$H$1</f>
        <v>0</v>
      </c>
      <c r="R9" s="7"/>
    </row>
    <row r="10" spans="1:18" x14ac:dyDescent="0.2">
      <c r="A10" s="78" t="s">
        <v>54</v>
      </c>
      <c r="B10" s="31" t="s">
        <v>14</v>
      </c>
      <c r="C10" s="8">
        <f>SUMIF(Assignments!$A$6:$A$74,"=1",Assignments!$D$6:$D$74)</f>
        <v>0</v>
      </c>
      <c r="D10" s="9">
        <f>SUMIF(Assignments!$A$6:$A$74,"=2",Assignments!$D$6:$D$74)</f>
        <v>0</v>
      </c>
      <c r="E10" s="9">
        <f>SUMIF(Assignments!$A$6:$A$74,"=3",Assignments!$D$6:$D$74)</f>
        <v>0</v>
      </c>
      <c r="F10" s="9">
        <f>SUMIF(Assignments!$A$6:$A$74,"=4",Assignments!$D$6:$D$74)</f>
        <v>0</v>
      </c>
      <c r="G10" s="9">
        <f>SUMIF(Assignments!$A$6:$A$74,"=5",Assignments!$D$6:$D$74)</f>
        <v>0</v>
      </c>
      <c r="H10" s="10">
        <f t="shared" ref="H10:H22" si="0">I10-SUM(C10:G10)</f>
        <v>18272.30814999999</v>
      </c>
      <c r="I10" s="10">
        <v>18272.30814999999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">
      <c r="A11" s="79"/>
      <c r="B11" s="33" t="s">
        <v>17</v>
      </c>
      <c r="C11" s="14">
        <f>SUMIF(Assignments!$A$6:$A$74,"=1",Assignments!$E$6:$E$74)</f>
        <v>0</v>
      </c>
      <c r="D11" s="15">
        <f>SUMIF(Assignments!$A$6:$A$74,"=2",Assignments!$E$6:$E$74)</f>
        <v>0</v>
      </c>
      <c r="E11" s="15">
        <f>SUMIF(Assignments!$A$6:$A$74,"=3",Assignments!$E$6:$E$74)</f>
        <v>0</v>
      </c>
      <c r="F11" s="15">
        <f>SUMIF(Assignments!$A$6:$A$74,"=4",Assignments!$E$6:$E$74)</f>
        <v>0</v>
      </c>
      <c r="G11" s="15">
        <f>SUMIF(Assignments!$A$6:$A$74,"=5",Assignments!$E$6:$E$74)</f>
        <v>0</v>
      </c>
      <c r="H11" s="16">
        <f t="shared" si="0"/>
        <v>3813.3076619999988</v>
      </c>
      <c r="I11" s="16">
        <v>3813.3076619999988</v>
      </c>
      <c r="J11" s="17" t="e">
        <f t="shared" ref="J11:M14" si="1">C11/C$10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ref="N11:N14" si="2">G11/G$10</f>
        <v>#DIV/0!</v>
      </c>
      <c r="O11" s="44">
        <f>IF(H11&gt;0,H11/H$8,"")</f>
        <v>0.13550236877265293</v>
      </c>
      <c r="P11" s="19">
        <f>I11/I$10</f>
        <v>0.20869326582586126</v>
      </c>
      <c r="R11" s="7"/>
    </row>
    <row r="12" spans="1:18" x14ac:dyDescent="0.2">
      <c r="A12" s="79"/>
      <c r="B12" s="33" t="s">
        <v>18</v>
      </c>
      <c r="C12" s="14">
        <f>SUMIF(Assignments!$A$6:$A$74,"=1",Assignments!$F$6:$F$74)</f>
        <v>0</v>
      </c>
      <c r="D12" s="15">
        <f>SUMIF(Assignments!$A$6:$A$74,"=2",Assignments!$F$6:$F$74)</f>
        <v>0</v>
      </c>
      <c r="E12" s="15">
        <f>SUMIF(Assignments!$A$6:$A$74,"=3",Assignments!$F$6:$F$74)</f>
        <v>0</v>
      </c>
      <c r="F12" s="15">
        <f>SUMIF(Assignments!$A$6:$A$74,"=4",Assignments!$F$6:$F$74)</f>
        <v>0</v>
      </c>
      <c r="G12" s="15">
        <f>SUMIF(Assignments!$A$6:$A$74,"=5",Assignments!$F$6:$F$74)</f>
        <v>0</v>
      </c>
      <c r="H12" s="16">
        <f t="shared" si="0"/>
        <v>10965.545301999997</v>
      </c>
      <c r="I12" s="16">
        <v>10965.545301999997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2"/>
        <v>#DIV/0!</v>
      </c>
      <c r="O12" s="44">
        <f>IF(H12&gt;0,H12/H$8,"")</f>
        <v>0.38965053308222575</v>
      </c>
      <c r="P12" s="19">
        <f>I12/I$10</f>
        <v>0.60011823421443355</v>
      </c>
      <c r="R12" s="7"/>
    </row>
    <row r="13" spans="1:18" x14ac:dyDescent="0.2">
      <c r="A13" s="79"/>
      <c r="B13" s="33" t="s">
        <v>37</v>
      </c>
      <c r="C13" s="14">
        <f>SUMIF(Assignments!$A$6:$A$74,"=1",Assignments!$G$6:$G$74)</f>
        <v>0</v>
      </c>
      <c r="D13" s="15">
        <f>SUMIF(Assignments!$A$6:$A$74,"=2",Assignments!$G$6:$G$74)</f>
        <v>0</v>
      </c>
      <c r="E13" s="15">
        <f>SUMIF(Assignments!$A$6:$A$74,"=3",Assignments!$G$6:$G$74)</f>
        <v>0</v>
      </c>
      <c r="F13" s="15">
        <f>SUMIF(Assignments!$A$6:$A$74,"=4",Assignments!$G$6:$G$74)</f>
        <v>0</v>
      </c>
      <c r="G13" s="15">
        <f>SUMIF(Assignments!$A$6:$A$74,"=5",Assignments!$G$6:$G$74)</f>
        <v>0</v>
      </c>
      <c r="H13" s="16">
        <f t="shared" si="0"/>
        <v>1814.9086629999997</v>
      </c>
      <c r="I13" s="16">
        <v>1814.9086629999997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2"/>
        <v>#DIV/0!</v>
      </c>
      <c r="O13" s="44">
        <f>IF(H13&gt;0,H13/H$8,"")</f>
        <v>6.4491104505720973E-2</v>
      </c>
      <c r="P13" s="19">
        <f>I13/I$10</f>
        <v>9.9325637905247385E-2</v>
      </c>
      <c r="R13" s="7"/>
    </row>
    <row r="14" spans="1:18" ht="13.5" thickBot="1" x14ac:dyDescent="0.25">
      <c r="A14" s="79"/>
      <c r="B14" s="33" t="s">
        <v>19</v>
      </c>
      <c r="C14" s="14">
        <f>SUMIF(Assignments!$A$6:$A$74,"=1",Assignments!$H$6:$H$74)</f>
        <v>0</v>
      </c>
      <c r="D14" s="15">
        <f>SUMIF(Assignments!$A$6:$A$74,"=2",Assignments!$H$6:$H$74)</f>
        <v>0</v>
      </c>
      <c r="E14" s="15">
        <f>SUMIF(Assignments!$A$6:$A$74,"=3",Assignments!$H$6:$H$74)</f>
        <v>0</v>
      </c>
      <c r="F14" s="15">
        <f>SUMIF(Assignments!$A$6:$A$74,"=4",Assignments!$H$6:$H$74)</f>
        <v>0</v>
      </c>
      <c r="G14" s="15">
        <f>SUMIF(Assignments!$A$6:$A$74,"=5",Assignments!$H$6:$H$74)</f>
        <v>0</v>
      </c>
      <c r="H14" s="16">
        <f t="shared" si="0"/>
        <v>1296.3884319999997</v>
      </c>
      <c r="I14" s="16">
        <v>1296.3884319999997</v>
      </c>
      <c r="J14" s="17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 t="shared" si="2"/>
        <v>#DIV/0!</v>
      </c>
      <c r="O14" s="35">
        <f>IF(H14&gt;0,H14/H$8,"")</f>
        <v>4.6065966597967439E-2</v>
      </c>
      <c r="P14" s="19">
        <f>I14/I$10</f>
        <v>7.0948257951746529E-2</v>
      </c>
      <c r="R14" s="7"/>
    </row>
    <row r="15" spans="1:18" x14ac:dyDescent="0.2">
      <c r="A15" s="78" t="s">
        <v>41</v>
      </c>
      <c r="B15" s="31" t="s">
        <v>26</v>
      </c>
      <c r="C15" s="8">
        <f>SUMIF(Assignments!$A$6:$A$74,"=1",Assignments!$I$6:$I$74)</f>
        <v>0</v>
      </c>
      <c r="D15" s="9">
        <f>SUMIF(Assignments!$A$6:$A$74,"=2",Assignments!$I$6:$I$74)</f>
        <v>0</v>
      </c>
      <c r="E15" s="9">
        <f>SUMIF(Assignments!$A$6:$A$74,"=3",Assignments!$I$6:$I$74)</f>
        <v>0</v>
      </c>
      <c r="F15" s="9">
        <f>SUMIF(Assignments!$A$6:$A$74,"=4",Assignments!$I$6:$I$74)</f>
        <v>0</v>
      </c>
      <c r="G15" s="9">
        <f>SUMIF(Assignments!$A$6:$A$74,"=5",Assignments!$I$6:$I$74)</f>
        <v>0</v>
      </c>
      <c r="H15" s="10">
        <f t="shared" si="0"/>
        <v>7981</v>
      </c>
      <c r="I15" s="10">
        <v>7981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">
      <c r="A16" s="79"/>
      <c r="B16" s="33" t="s">
        <v>28</v>
      </c>
      <c r="C16" s="14">
        <f>SUMIF(Assignments!$A$6:$A$74,"=1",Assignments!$J$6:$J$74)</f>
        <v>0</v>
      </c>
      <c r="D16" s="15">
        <f>SUMIF(Assignments!$A$6:$A$74,"=2",Assignments!$J$6:$J$74)</f>
        <v>0</v>
      </c>
      <c r="E16" s="15">
        <f>SUMIF(Assignments!$A$6:$A$74,"=3",Assignments!$J$6:$J$74)</f>
        <v>0</v>
      </c>
      <c r="F16" s="15">
        <f>SUMIF(Assignments!$A$6:$A$74,"=4",Assignments!$J$6:$J$74)</f>
        <v>0</v>
      </c>
      <c r="G16" s="15">
        <f>SUMIF(Assignments!$A$6:$A$74,"=5",Assignments!$J$6:$J$74)</f>
        <v>0</v>
      </c>
      <c r="H16" s="16">
        <f t="shared" si="0"/>
        <v>1275</v>
      </c>
      <c r="I16" s="16">
        <v>1275</v>
      </c>
      <c r="J16" s="17" t="e">
        <f t="shared" ref="J16:M18" si="3">C16/C$15</f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ref="N16:N18" si="4">G16/G$15</f>
        <v>#DIV/0!</v>
      </c>
      <c r="O16" s="44">
        <f>IF(H16&gt;0,H16/H$8,"")</f>
        <v>4.5305948404519937E-2</v>
      </c>
      <c r="P16" s="19">
        <f>I16/I$15</f>
        <v>0.15975441673975693</v>
      </c>
      <c r="R16" s="7"/>
    </row>
    <row r="17" spans="1:20" x14ac:dyDescent="0.2">
      <c r="A17" s="79"/>
      <c r="B17" s="33" t="s">
        <v>15</v>
      </c>
      <c r="C17" s="14">
        <f>SUMIF(Assignments!$A$6:$A$74,"=1",Assignments!$K$6:$K$74)</f>
        <v>0</v>
      </c>
      <c r="D17" s="15">
        <f>SUMIF(Assignments!$A$6:$A$74,"=2",Assignments!$K$6:$K$74)</f>
        <v>0</v>
      </c>
      <c r="E17" s="15">
        <f>SUMIF(Assignments!$A$6:$A$74,"=3",Assignments!$K$6:$K$74)</f>
        <v>0</v>
      </c>
      <c r="F17" s="15">
        <f>SUMIF(Assignments!$A$6:$A$74,"=4",Assignments!$K$6:$K$74)</f>
        <v>0</v>
      </c>
      <c r="G17" s="15">
        <f>SUMIF(Assignments!$A$6:$A$74,"=5",Assignments!$K$6:$K$74)</f>
        <v>0</v>
      </c>
      <c r="H17" s="16">
        <f t="shared" si="0"/>
        <v>128</v>
      </c>
      <c r="I17" s="16">
        <v>128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4"/>
        <v>#DIV/0!</v>
      </c>
      <c r="O17" s="44">
        <f>IF(H17&gt;0,H17/H$8,"")</f>
        <v>4.5483618790420014E-3</v>
      </c>
      <c r="P17" s="19">
        <f>I17/I$15</f>
        <v>1.6038090464854028E-2</v>
      </c>
      <c r="R17" s="7"/>
    </row>
    <row r="18" spans="1:20" ht="13.5" thickBot="1" x14ac:dyDescent="0.25">
      <c r="A18" s="80"/>
      <c r="B18" s="34" t="s">
        <v>38</v>
      </c>
      <c r="C18" s="20">
        <f>SUMIF(Assignments!$A$6:$A$74,"=1",Assignments!$L$6:$L$74)</f>
        <v>0</v>
      </c>
      <c r="D18" s="21">
        <f>SUMIF(Assignments!$A$6:$A$74,"=2",Assignments!$L$6:$L$74)</f>
        <v>0</v>
      </c>
      <c r="E18" s="21">
        <f>SUMIF(Assignments!$A$6:$A$74,"=3",Assignments!$L$6:$L$74)</f>
        <v>0</v>
      </c>
      <c r="F18" s="21">
        <f>SUMIF(Assignments!$A$6:$A$74,"=4",Assignments!$L$6:$L$74)</f>
        <v>0</v>
      </c>
      <c r="G18" s="21">
        <f>SUMIF(Assignments!$A$6:$A$74,"=5",Assignments!$L$6:$L$74)</f>
        <v>0</v>
      </c>
      <c r="H18" s="22">
        <f t="shared" si="0"/>
        <v>6578</v>
      </c>
      <c r="I18" s="22">
        <v>6578</v>
      </c>
      <c r="J18" s="23" t="e">
        <f t="shared" si="3"/>
        <v>#DIV/0!</v>
      </c>
      <c r="K18" s="24" t="e">
        <f t="shared" si="3"/>
        <v>#DIV/0!</v>
      </c>
      <c r="L18" s="24" t="e">
        <f t="shared" si="3"/>
        <v>#DIV/0!</v>
      </c>
      <c r="M18" s="24" t="e">
        <f t="shared" si="3"/>
        <v>#DIV/0!</v>
      </c>
      <c r="N18" s="24" t="e">
        <f t="shared" si="4"/>
        <v>#DIV/0!</v>
      </c>
      <c r="O18" s="44">
        <f>IF(H18&gt;0,H18/H$8,"")</f>
        <v>0.23374315969014284</v>
      </c>
      <c r="P18" s="25">
        <f>I18/I$15</f>
        <v>0.82420749279538907</v>
      </c>
      <c r="R18" s="7"/>
    </row>
    <row r="19" spans="1:20" x14ac:dyDescent="0.2">
      <c r="A19" s="78" t="s">
        <v>42</v>
      </c>
      <c r="B19" s="31" t="s">
        <v>27</v>
      </c>
      <c r="C19" s="8">
        <f>SUMIF(Assignments!$A$6:$A$74,"=1",Assignments!$M$6:$M$74)</f>
        <v>0</v>
      </c>
      <c r="D19" s="9">
        <f>SUMIF(Assignments!$A$6:$A$74,"=2",Assignments!$M$6:$M$74)</f>
        <v>0</v>
      </c>
      <c r="E19" s="9">
        <f>SUMIF(Assignments!$A$6:$A$74,"=3",Assignments!$M$6:$M$74)</f>
        <v>0</v>
      </c>
      <c r="F19" s="9">
        <f>SUMIF(Assignments!$A$6:$A$74,"=4",Assignments!$M$6:$M$74)</f>
        <v>0</v>
      </c>
      <c r="G19" s="9">
        <f>SUMIF(Assignments!$A$6:$A$74,"=5",Assignments!$M$6:$M$74)</f>
        <v>0</v>
      </c>
      <c r="H19" s="10">
        <f t="shared" si="0"/>
        <v>5620</v>
      </c>
      <c r="I19" s="10">
        <v>5620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">
      <c r="A20" s="79"/>
      <c r="B20" s="33" t="s">
        <v>28</v>
      </c>
      <c r="C20" s="14">
        <f>SUMIF(Assignments!$A$6:$A$74,"=1",Assignments!$N$6:$N$74)</f>
        <v>0</v>
      </c>
      <c r="D20" s="15">
        <f>SUMIF(Assignments!$A$6:$A$74,"=2",Assignments!$N$6:$N$74)</f>
        <v>0</v>
      </c>
      <c r="E20" s="15">
        <f>SUMIF(Assignments!$A$6:$A$74,"=3",Assignments!$N$6:$N$74)</f>
        <v>0</v>
      </c>
      <c r="F20" s="15">
        <f>SUMIF(Assignments!$A$6:$A$74,"=4",Assignments!$N$6:$N$74)</f>
        <v>0</v>
      </c>
      <c r="G20" s="15">
        <f>SUMIF(Assignments!$A$6:$A$74,"=5",Assignments!$N$6:$N$74)</f>
        <v>0</v>
      </c>
      <c r="H20" s="16">
        <f t="shared" si="0"/>
        <v>824</v>
      </c>
      <c r="I20" s="16">
        <v>824</v>
      </c>
      <c r="J20" s="17" t="e">
        <f t="shared" ref="J20:M22" si="5">C20/C$19</f>
        <v>#DIV/0!</v>
      </c>
      <c r="K20" s="18" t="e">
        <f t="shared" si="5"/>
        <v>#DIV/0!</v>
      </c>
      <c r="L20" s="18" t="e">
        <f t="shared" si="5"/>
        <v>#DIV/0!</v>
      </c>
      <c r="M20" s="18" t="e">
        <f t="shared" si="5"/>
        <v>#DIV/0!</v>
      </c>
      <c r="N20" s="18" t="e">
        <f t="shared" ref="N20:N22" si="6">G20/G$19</f>
        <v>#DIV/0!</v>
      </c>
      <c r="O20" s="44">
        <f>IF(H20&gt;0,H20/H$8,"")</f>
        <v>2.9280079596332883E-2</v>
      </c>
      <c r="P20" s="19">
        <f>I20/I$19</f>
        <v>0.14661921708185052</v>
      </c>
      <c r="R20" s="7"/>
    </row>
    <row r="21" spans="1:20" x14ac:dyDescent="0.2">
      <c r="A21" s="79"/>
      <c r="B21" s="33" t="s">
        <v>15</v>
      </c>
      <c r="C21" s="14">
        <f>SUMIF(Assignments!$A$6:$A$74,"=1",Assignments!$O$6:$O$74)</f>
        <v>0</v>
      </c>
      <c r="D21" s="15">
        <f>SUMIF(Assignments!$A$6:$A$74,"=2",Assignments!$O$6:$O$74)</f>
        <v>0</v>
      </c>
      <c r="E21" s="15">
        <f>SUMIF(Assignments!$A$6:$A$74,"=3",Assignments!$O$6:$O$74)</f>
        <v>0</v>
      </c>
      <c r="F21" s="15">
        <f>SUMIF(Assignments!$A$6:$A$74,"=4",Assignments!$O$6:$O$74)</f>
        <v>0</v>
      </c>
      <c r="G21" s="15">
        <f>SUMIF(Assignments!$A$6:$A$74,"=5",Assignments!$O$6:$O$74)</f>
        <v>0</v>
      </c>
      <c r="H21" s="16">
        <f t="shared" si="0"/>
        <v>86</v>
      </c>
      <c r="I21" s="16">
        <v>86</v>
      </c>
      <c r="J21" s="17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18" t="e">
        <f t="shared" si="5"/>
        <v>#DIV/0!</v>
      </c>
      <c r="N21" s="18" t="e">
        <f t="shared" si="6"/>
        <v>#DIV/0!</v>
      </c>
      <c r="O21" s="44">
        <f>IF(H21&gt;0,H21/H$8,"")</f>
        <v>3.0559306374813447E-3</v>
      </c>
      <c r="P21" s="19">
        <f>I21/I$19</f>
        <v>1.5302491103202847E-2</v>
      </c>
      <c r="R21" s="7"/>
    </row>
    <row r="22" spans="1:20" ht="13.5" thickBot="1" x14ac:dyDescent="0.25">
      <c r="A22" s="80"/>
      <c r="B22" s="34" t="s">
        <v>38</v>
      </c>
      <c r="C22" s="20">
        <f>SUMIF(Assignments!$A$6:$A$74,"=1",Assignments!$P$6:$P$74)</f>
        <v>0</v>
      </c>
      <c r="D22" s="21">
        <f>SUMIF(Assignments!$A$6:$A$74,"=2",Assignments!$P$6:$P$74)</f>
        <v>0</v>
      </c>
      <c r="E22" s="21">
        <f>SUMIF(Assignments!$A$6:$A$74,"=3",Assignments!$P$6:$P$74)</f>
        <v>0</v>
      </c>
      <c r="F22" s="21">
        <f>SUMIF(Assignments!$A$6:$A$74,"=4",Assignments!$P$6:$P$74)</f>
        <v>0</v>
      </c>
      <c r="G22" s="21">
        <f>SUMIF(Assignments!$A$6:$A$74,"=5",Assignments!$P$6:$P$74)</f>
        <v>0</v>
      </c>
      <c r="H22" s="22">
        <f t="shared" si="0"/>
        <v>4710</v>
      </c>
      <c r="I22" s="22">
        <v>4710</v>
      </c>
      <c r="J22" s="23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24" t="e">
        <f t="shared" si="5"/>
        <v>#DIV/0!</v>
      </c>
      <c r="N22" s="24" t="e">
        <f t="shared" si="6"/>
        <v>#DIV/0!</v>
      </c>
      <c r="O22" s="35">
        <f>IF(H22&gt;0,H22/H$8,"")</f>
        <v>0.16736550351787363</v>
      </c>
      <c r="P22" s="25">
        <f>I22/I$19</f>
        <v>0.83807829181494664</v>
      </c>
      <c r="R22" s="7"/>
    </row>
    <row r="23" spans="1:2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75" x14ac:dyDescent="0.25">
      <c r="A24" s="1" t="s">
        <v>33</v>
      </c>
    </row>
    <row r="25" spans="1:20" x14ac:dyDescent="0.2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1:20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</sheetData>
  <sheetProtection sheet="1" selectLockedCells="1"/>
  <protectedRanges>
    <protectedRange sqref="A3:B3 N6 C6:G6 J6:M6" name="Range1"/>
  </protectedRanges>
  <mergeCells count="8">
    <mergeCell ref="A3:F4"/>
    <mergeCell ref="A25:T30"/>
    <mergeCell ref="A15:A18"/>
    <mergeCell ref="A19:A22"/>
    <mergeCell ref="A10:A14"/>
    <mergeCell ref="J6:P6"/>
    <mergeCell ref="A8:A9"/>
    <mergeCell ref="C6:I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Todd Tatum</cp:lastModifiedBy>
  <cp:lastPrinted>2017-04-20T07:56:20Z</cp:lastPrinted>
  <dcterms:created xsi:type="dcterms:W3CDTF">2009-06-26T00:03:19Z</dcterms:created>
  <dcterms:modified xsi:type="dcterms:W3CDTF">2021-11-15T21:00:29Z</dcterms:modified>
</cp:coreProperties>
</file>